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350" windowHeight="2490" activeTab="7"/>
  </bookViews>
  <sheets>
    <sheet name="Finance" sheetId="1" r:id="rId1"/>
    <sheet name="Data" sheetId="2" r:id="rId2"/>
    <sheet name="C_Student" sheetId="3" r:id="rId3"/>
    <sheet name="C_Coeus" sheetId="4" r:id="rId4"/>
    <sheet name="C_Rice" sheetId="5" r:id="rId5"/>
    <sheet name="C_All" sheetId="6" r:id="rId6"/>
    <sheet name="C_Conferences" sheetId="7" r:id="rId7"/>
    <sheet name="C_Trends" sheetId="8" r:id="rId8"/>
    <sheet name="C_Ratios" sheetId="9" r:id="rId9"/>
  </sheets>
  <definedNames>
    <definedName name="_xlnm.Print_Area" localSheetId="0">'Finance'!$B$2:$AE$17</definedName>
  </definedNames>
  <calcPr fullCalcOnLoad="1"/>
</workbook>
</file>

<file path=xl/sharedStrings.xml><?xml version="1.0" encoding="utf-8"?>
<sst xmlns="http://schemas.openxmlformats.org/spreadsheetml/2006/main" count="128" uniqueCount="57">
  <si>
    <t>Kuali Financial Systems</t>
  </si>
  <si>
    <t>Kuali Coeus</t>
  </si>
  <si>
    <t>Kuali Rice</t>
  </si>
  <si>
    <t>Kuali Mobility</t>
  </si>
  <si>
    <t>Kuali People Management</t>
  </si>
  <si>
    <t>Total</t>
  </si>
  <si>
    <t>Kuali Ready</t>
  </si>
  <si>
    <t>Kuali User Interface</t>
  </si>
  <si>
    <t>Kuali Ready (services)</t>
  </si>
  <si>
    <t>Other</t>
  </si>
  <si>
    <t>Published</t>
  </si>
  <si>
    <t>Control difference</t>
  </si>
  <si>
    <t>Kuali OLE (Library)</t>
  </si>
  <si>
    <t>Expenses</t>
  </si>
  <si>
    <t>Kuali Receivables (CGBR)</t>
  </si>
  <si>
    <t>Net</t>
  </si>
  <si>
    <t>Revenue and
 Support</t>
  </si>
  <si>
    <t>2012-2013</t>
  </si>
  <si>
    <t>2011-2012</t>
  </si>
  <si>
    <t>Kuali Travel</t>
  </si>
  <si>
    <t>2010-2011</t>
  </si>
  <si>
    <t>2009-2010</t>
  </si>
  <si>
    <t>Control</t>
  </si>
  <si>
    <t>2009-2013 Total</t>
  </si>
  <si>
    <t>2009-10</t>
  </si>
  <si>
    <t>2010-11</t>
  </si>
  <si>
    <t>2011-12</t>
  </si>
  <si>
    <t>2012-13</t>
  </si>
  <si>
    <t>Contributions</t>
  </si>
  <si>
    <t>Project net</t>
  </si>
  <si>
    <t>Student</t>
  </si>
  <si>
    <t>Research Administration</t>
  </si>
  <si>
    <t>Cumulative return</t>
  </si>
  <si>
    <t>Rice</t>
  </si>
  <si>
    <t>Cumulative deficit</t>
  </si>
  <si>
    <t>Revenue and Support</t>
  </si>
  <si>
    <t>Kuali Student</t>
  </si>
  <si>
    <t>Kuali Days: Revenue</t>
  </si>
  <si>
    <t>Kuali Days: Expenses</t>
  </si>
  <si>
    <t>Total Change in Assets</t>
  </si>
  <si>
    <t>Workshop: Revenue</t>
  </si>
  <si>
    <t>Workshop: Expenses</t>
  </si>
  <si>
    <t>Revenue</t>
  </si>
  <si>
    <t>Change in Assets</t>
  </si>
  <si>
    <t>Membership Dues</t>
  </si>
  <si>
    <t>Foundation Expenses</t>
  </si>
  <si>
    <t>Write-off of Commitments</t>
  </si>
  <si>
    <t>Trends</t>
  </si>
  <si>
    <t>Conferences</t>
  </si>
  <si>
    <t>Source data for Trends and Ratios</t>
  </si>
  <si>
    <t>Program Revenue (from 990)</t>
  </si>
  <si>
    <t>Program Expenses</t>
  </si>
  <si>
    <t>Foundation expenses/program expenses</t>
  </si>
  <si>
    <t>Write-off/revenue</t>
  </si>
  <si>
    <t>Ratios</t>
  </si>
  <si>
    <t>Conferences revenue/revenue</t>
  </si>
  <si>
    <t>Development program/revenue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</si>
</sst>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[Red]\(\$#,##0\)"/>
    <numFmt numFmtId="165" formatCode="&quot;$&quot;#,##0"/>
    <numFmt numFmtId="166" formatCode="\$#,##0"/>
    <numFmt numFmtId="167" formatCode="0.0%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8"/>
      <name val="Helvetica LT Std"/>
      <family val="2"/>
    </font>
    <font>
      <sz val="16"/>
      <color indexed="8"/>
      <name val="Helvetica LT Std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Helvetica LT Std"/>
      <family val="2"/>
    </font>
    <font>
      <sz val="21.6"/>
      <color indexed="8"/>
      <name val="Helvetica LT Std"/>
      <family val="2"/>
    </font>
    <font>
      <sz val="20"/>
      <color indexed="8"/>
      <name val="Helvetica LT Std"/>
      <family val="2"/>
    </font>
    <font>
      <sz val="24"/>
      <color indexed="8"/>
      <name val="Helvetica LT Std"/>
      <family val="2"/>
    </font>
    <font>
      <b/>
      <sz val="24"/>
      <color indexed="8"/>
      <name val="Helvetica LT Std"/>
      <family val="2"/>
    </font>
    <font>
      <sz val="17"/>
      <color indexed="8"/>
      <name val="Helvetica LT Std"/>
      <family val="2"/>
    </font>
    <font>
      <i/>
      <sz val="18"/>
      <color indexed="8"/>
      <name val="Helvetica LT Std"/>
      <family val="2"/>
    </font>
    <font>
      <b/>
      <sz val="21.6"/>
      <color indexed="8"/>
      <name val="Helvetica LT Std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Helvetica LT St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38" fontId="44" fillId="0" borderId="0" xfId="0" applyNumberFormat="1" applyFont="1" applyAlignment="1">
      <alignment/>
    </xf>
    <xf numFmtId="0" fontId="44" fillId="0" borderId="0" xfId="0" applyFont="1" applyAlignment="1">
      <alignment horizontal="right"/>
    </xf>
    <xf numFmtId="38" fontId="0" fillId="0" borderId="0" xfId="0" applyNumberForma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60" b="0" i="0" u="none" baseline="0">
                <a:solidFill>
                  <a:srgbClr val="000000"/>
                </a:solidFill>
              </a:rPr>
              <a:t>Annual Financial Support of Kuali Student Project
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Kuali Foundation Inc. 2009-2013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325"/>
          <c:w val="0.9735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Contributions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Data!$C$3:$F$3</c:f>
              <c:strCache>
                <c:ptCount val="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</c:strCache>
            </c:strRef>
          </c:cat>
          <c:val>
            <c:numRef>
              <c:f>Data!$C$4:$F$4</c:f>
              <c:numCache>
                <c:ptCount val="4"/>
                <c:pt idx="0">
                  <c:v>2500000</c:v>
                </c:pt>
                <c:pt idx="1">
                  <c:v>2593936</c:v>
                </c:pt>
                <c:pt idx="2">
                  <c:v>4816093</c:v>
                </c:pt>
                <c:pt idx="3">
                  <c:v>13192000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Data!$B$5</c:f>
              <c:strCache>
                <c:ptCount val="1"/>
                <c:pt idx="0">
                  <c:v>Expenses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Data!$C$3:$F$3</c:f>
              <c:strCache>
                <c:ptCount val="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</c:strCache>
            </c:strRef>
          </c:cat>
          <c:val>
            <c:numRef>
              <c:f>Data!$C$5:$F$5</c:f>
              <c:numCache>
                <c:ptCount val="4"/>
                <c:pt idx="0">
                  <c:v>7282342</c:v>
                </c:pt>
                <c:pt idx="1">
                  <c:v>8042463</c:v>
                </c:pt>
                <c:pt idx="2">
                  <c:v>6436631</c:v>
                </c:pt>
                <c:pt idx="3">
                  <c:v>8579625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Data!$B$6</c:f>
              <c:strCache>
                <c:ptCount val="1"/>
                <c:pt idx="0">
                  <c:v>Project net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Data!$C$3:$F$3</c:f>
              <c:strCache>
                <c:ptCount val="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</c:strCache>
            </c:strRef>
          </c:cat>
          <c:val>
            <c:numRef>
              <c:f>Data!$C$6:$F$6</c:f>
              <c:numCache>
                <c:ptCount val="4"/>
                <c:pt idx="0">
                  <c:v>-4782342</c:v>
                </c:pt>
                <c:pt idx="1">
                  <c:v>-5448527</c:v>
                </c:pt>
                <c:pt idx="2">
                  <c:v>-1620538</c:v>
                </c:pt>
                <c:pt idx="3">
                  <c:v>4612375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Data!$B$7</c:f>
              <c:strCache>
                <c:ptCount val="1"/>
                <c:pt idx="0">
                  <c:v>Cumulative deficit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Data!$C$3:$F$3</c:f>
              <c:strCache>
                <c:ptCount val="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</c:strCache>
            </c:strRef>
          </c:cat>
          <c:val>
            <c:numRef>
              <c:f>Data!$C$7:$F$7</c:f>
              <c:numCache>
                <c:ptCount val="4"/>
                <c:pt idx="0">
                  <c:v>-4782342</c:v>
                </c:pt>
                <c:pt idx="1">
                  <c:v>-10230869</c:v>
                </c:pt>
                <c:pt idx="2">
                  <c:v>-11851407</c:v>
                </c:pt>
                <c:pt idx="3">
                  <c:v>-7239032</c:v>
                </c:pt>
              </c:numCache>
            </c:numRef>
          </c:val>
          <c:smooth val="0"/>
        </c:ser>
        <c:marker val="1"/>
        <c:axId val="66507875"/>
        <c:axId val="61699964"/>
      </c:lineChart>
      <c:catAx>
        <c:axId val="66507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808080"/>
            </a:solidFill>
          </a:ln>
        </c:spPr>
        <c:crossAx val="61699964"/>
        <c:crossesAt val="-15000000"/>
        <c:auto val="1"/>
        <c:lblOffset val="100"/>
        <c:tickLblSkip val="1"/>
        <c:noMultiLvlLbl val="0"/>
      </c:catAx>
      <c:valAx>
        <c:axId val="616999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8100">
            <a:solidFill>
              <a:srgbClr val="808080"/>
            </a:solidFill>
          </a:ln>
        </c:spPr>
        <c:crossAx val="665078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175"/>
          <c:y val="0.6855"/>
          <c:w val="0.2585"/>
          <c:h val="0.20975"/>
        </c:manualLayout>
      </c:layout>
      <c:overlay val="0"/>
      <c:spPr>
        <a:solidFill>
          <a:srgbClr val="FFFFFF"/>
        </a:solidFill>
        <a:ln w="25400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Annual Financial Support
</a:t>
            </a:r>
            <a:r>
              <a:rPr lang="en-US" cap="none" sz="2400" b="0" i="0" u="none" baseline="0">
                <a:solidFill>
                  <a:srgbClr val="000000"/>
                </a:solidFill>
              </a:rPr>
              <a:t>Kuali Coeus Research Administration Project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Kuali Foundation Inc. 2009-2013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8725"/>
          <c:w val="0.96375"/>
          <c:h val="0.78825"/>
        </c:manualLayout>
      </c:layout>
      <c:lineChart>
        <c:grouping val="standard"/>
        <c:varyColors val="0"/>
        <c:ser>
          <c:idx val="0"/>
          <c:order val="0"/>
          <c:tx>
            <c:strRef>
              <c:f>Data!$B$12</c:f>
              <c:strCache>
                <c:ptCount val="1"/>
                <c:pt idx="0">
                  <c:v>Contributions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Data!$C$11:$F$11</c:f>
              <c:strCache>
                <c:ptCount val="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</c:strCache>
            </c:strRef>
          </c:cat>
          <c:val>
            <c:numRef>
              <c:f>Data!$C$12:$F$12</c:f>
              <c:numCache>
                <c:ptCount val="4"/>
                <c:pt idx="0">
                  <c:v>426000</c:v>
                </c:pt>
                <c:pt idx="1">
                  <c:v>2432150</c:v>
                </c:pt>
                <c:pt idx="2">
                  <c:v>5074891</c:v>
                </c:pt>
                <c:pt idx="3">
                  <c:v>1127079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Data!$B$13</c:f>
              <c:strCache>
                <c:ptCount val="1"/>
                <c:pt idx="0">
                  <c:v>Expenses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Data!$C$11:$F$11</c:f>
              <c:strCache>
                <c:ptCount val="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</c:strCache>
            </c:strRef>
          </c:cat>
          <c:val>
            <c:numRef>
              <c:f>Data!$C$13:$F$13</c:f>
              <c:numCache>
                <c:ptCount val="4"/>
                <c:pt idx="0">
                  <c:v>1920300</c:v>
                </c:pt>
                <c:pt idx="1">
                  <c:v>1920300</c:v>
                </c:pt>
                <c:pt idx="2">
                  <c:v>2945278</c:v>
                </c:pt>
                <c:pt idx="3">
                  <c:v>2086894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Data!$B$14</c:f>
              <c:strCache>
                <c:ptCount val="1"/>
                <c:pt idx="0">
                  <c:v>Project net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Data!$C$11:$F$11</c:f>
              <c:strCache>
                <c:ptCount val="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</c:strCache>
            </c:strRef>
          </c:cat>
          <c:val>
            <c:numRef>
              <c:f>Data!$C$14:$F$14</c:f>
              <c:numCache>
                <c:ptCount val="4"/>
                <c:pt idx="0">
                  <c:v>-1494300</c:v>
                </c:pt>
                <c:pt idx="1">
                  <c:v>511850</c:v>
                </c:pt>
                <c:pt idx="2">
                  <c:v>2129613</c:v>
                </c:pt>
                <c:pt idx="3">
                  <c:v>-959815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Data!$B$15</c:f>
              <c:strCache>
                <c:ptCount val="1"/>
                <c:pt idx="0">
                  <c:v>Cumulative return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Data!$C$11:$F$11</c:f>
              <c:strCache>
                <c:ptCount val="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</c:strCache>
            </c:strRef>
          </c:cat>
          <c:val>
            <c:numRef>
              <c:f>Data!$C$15:$F$15</c:f>
              <c:numCache>
                <c:ptCount val="4"/>
                <c:pt idx="0">
                  <c:v>-1494300</c:v>
                </c:pt>
                <c:pt idx="1">
                  <c:v>-982450</c:v>
                </c:pt>
                <c:pt idx="2">
                  <c:v>1147163</c:v>
                </c:pt>
                <c:pt idx="3">
                  <c:v>187348</c:v>
                </c:pt>
              </c:numCache>
            </c:numRef>
          </c:val>
          <c:smooth val="0"/>
        </c:ser>
        <c:marker val="1"/>
        <c:axId val="18428765"/>
        <c:axId val="31641158"/>
      </c:lineChart>
      <c:catAx>
        <c:axId val="18428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crossAx val="31641158"/>
        <c:crossesAt val="-2000000"/>
        <c:auto val="1"/>
        <c:lblOffset val="100"/>
        <c:tickLblSkip val="1"/>
        <c:noMultiLvlLbl val="0"/>
      </c:catAx>
      <c:valAx>
        <c:axId val="316411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crossAx val="184287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775"/>
          <c:y val="0.23225"/>
          <c:w val="0.2445"/>
          <c:h val="0.213"/>
        </c:manualLayout>
      </c:layout>
      <c:overlay val="0"/>
      <c:spPr>
        <a:solidFill>
          <a:srgbClr val="FFFFFF"/>
        </a:solidFill>
        <a:ln w="25400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Annual Financial Support of Rice Infrastructure</a:t>
            </a:r>
            <a:r>
              <a:rPr lang="en-US" cap="none" sz="216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Kuali Foundation Inc.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29"/>
          <c:w val="0.9715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Data!$B$19</c:f>
              <c:strCache>
                <c:ptCount val="1"/>
                <c:pt idx="0">
                  <c:v>Contributions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Data!$C$18:$F$18</c:f>
              <c:strCache>
                <c:ptCount val="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</c:strCache>
            </c:strRef>
          </c:cat>
          <c:val>
            <c:numRef>
              <c:f>Data!$C$19:$F$19</c:f>
              <c:numCache>
                <c:ptCount val="4"/>
                <c:pt idx="0">
                  <c:v>270000</c:v>
                </c:pt>
                <c:pt idx="1">
                  <c:v>2156250</c:v>
                </c:pt>
                <c:pt idx="2">
                  <c:v>1215833</c:v>
                </c:pt>
                <c:pt idx="3">
                  <c:v>2463750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Data!$B$20</c:f>
              <c:strCache>
                <c:ptCount val="1"/>
                <c:pt idx="0">
                  <c:v>Expenses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Data!$C$18:$F$18</c:f>
              <c:strCache>
                <c:ptCount val="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</c:strCache>
            </c:strRef>
          </c:cat>
          <c:val>
            <c:numRef>
              <c:f>Data!$C$20:$F$20</c:f>
              <c:numCache>
                <c:ptCount val="4"/>
                <c:pt idx="0">
                  <c:v>1383072</c:v>
                </c:pt>
                <c:pt idx="1">
                  <c:v>1743810</c:v>
                </c:pt>
                <c:pt idx="2">
                  <c:v>2397513</c:v>
                </c:pt>
                <c:pt idx="3">
                  <c:v>2265038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Data!$B$21</c:f>
              <c:strCache>
                <c:ptCount val="1"/>
                <c:pt idx="0">
                  <c:v>Project net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Data!$C$18:$F$18</c:f>
              <c:strCache>
                <c:ptCount val="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</c:strCache>
            </c:strRef>
          </c:cat>
          <c:val>
            <c:numRef>
              <c:f>Data!$C$21:$F$21</c:f>
              <c:numCache>
                <c:ptCount val="4"/>
                <c:pt idx="0">
                  <c:v>-1113072</c:v>
                </c:pt>
                <c:pt idx="1">
                  <c:v>412440</c:v>
                </c:pt>
                <c:pt idx="2">
                  <c:v>-1181680</c:v>
                </c:pt>
                <c:pt idx="3">
                  <c:v>198712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Data!$B$22</c:f>
              <c:strCache>
                <c:ptCount val="1"/>
                <c:pt idx="0">
                  <c:v>Cumulative deficit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Data!$C$18:$F$18</c:f>
              <c:strCache>
                <c:ptCount val="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</c:strCache>
            </c:strRef>
          </c:cat>
          <c:val>
            <c:numRef>
              <c:f>Data!$C$22:$F$22</c:f>
              <c:numCache>
                <c:ptCount val="4"/>
                <c:pt idx="0">
                  <c:v>-1113072</c:v>
                </c:pt>
                <c:pt idx="1">
                  <c:v>-700632</c:v>
                </c:pt>
                <c:pt idx="2">
                  <c:v>-1882312</c:v>
                </c:pt>
                <c:pt idx="3">
                  <c:v>-1683600</c:v>
                </c:pt>
              </c:numCache>
            </c:numRef>
          </c:val>
          <c:smooth val="0"/>
        </c:ser>
        <c:marker val="1"/>
        <c:axId val="16334967"/>
        <c:axId val="12796976"/>
      </c:lineChart>
      <c:catAx>
        <c:axId val="1633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crossAx val="12796976"/>
        <c:crossesAt val="-2500000"/>
        <c:auto val="1"/>
        <c:lblOffset val="100"/>
        <c:tickLblSkip val="1"/>
        <c:noMultiLvlLbl val="0"/>
      </c:catAx>
      <c:valAx>
        <c:axId val="127969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crossAx val="163349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1"/>
          <c:y val="0.30325"/>
          <c:w val="0.25025"/>
          <c:h val="0.213"/>
        </c:manualLayout>
      </c:layout>
      <c:overlay val="0"/>
      <c:spPr>
        <a:solidFill>
          <a:srgbClr val="FFFFFF"/>
        </a:solidFill>
        <a:ln w="25400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75"/>
          <c:w val="0.98525"/>
          <c:h val="0.9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Data!$D$32</c:f>
              <c:strCache>
                <c:ptCount val="1"/>
                <c:pt idx="0">
                  <c:v>Revenue and Support</c:v>
                </c:pt>
              </c:strCache>
            </c:strRef>
          </c:tx>
          <c:spPr>
            <a:solidFill>
              <a:srgbClr val="00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Data!$B$33:$C$42</c:f>
              <c:multiLvlStrCache>
                <c:ptCount val="10"/>
                <c:lvl>
                  <c:pt idx="0">
                    <c:v>Kuali OLE (Library)</c:v>
                  </c:pt>
                  <c:pt idx="1">
                    <c:v>Kuali Financial Systems</c:v>
                  </c:pt>
                  <c:pt idx="2">
                    <c:v>Kuali People Management</c:v>
                  </c:pt>
                  <c:pt idx="3">
                    <c:v>Kuali Travel</c:v>
                  </c:pt>
                  <c:pt idx="4">
                    <c:v>Kuali Coeus</c:v>
                  </c:pt>
                  <c:pt idx="5">
                    <c:v>Kuali Student</c:v>
                  </c:pt>
                  <c:pt idx="6">
                    <c:v>Kuali Mobility</c:v>
                  </c:pt>
                  <c:pt idx="7">
                    <c:v>Kuali Ready</c:v>
                  </c:pt>
                  <c:pt idx="8">
                    <c:v>Kuali Rice</c:v>
                  </c:pt>
                  <c:pt idx="9">
                    <c:v>Kuali User Interface</c:v>
                  </c:pt>
                </c:lvl>
              </c:multiLvlStrCache>
            </c:multiLvlStrRef>
          </c:cat>
          <c:val>
            <c:numRef>
              <c:f>Data!$D$33:$D$42</c:f>
              <c:numCache>
                <c:ptCount val="10"/>
                <c:pt idx="0">
                  <c:v>8353632</c:v>
                </c:pt>
                <c:pt idx="1">
                  <c:v>6013751</c:v>
                </c:pt>
                <c:pt idx="2">
                  <c:v>3043500</c:v>
                </c:pt>
                <c:pt idx="3">
                  <c:v>1051000</c:v>
                </c:pt>
                <c:pt idx="4">
                  <c:v>9060120</c:v>
                </c:pt>
                <c:pt idx="5">
                  <c:v>23102029</c:v>
                </c:pt>
                <c:pt idx="6">
                  <c:v>1596500</c:v>
                </c:pt>
                <c:pt idx="7">
                  <c:v>222000</c:v>
                </c:pt>
                <c:pt idx="8">
                  <c:v>6105833</c:v>
                </c:pt>
                <c:pt idx="9">
                  <c:v>925000</c:v>
                </c:pt>
              </c:numCache>
            </c:numRef>
          </c:val>
        </c:ser>
        <c:ser>
          <c:idx val="1"/>
          <c:order val="1"/>
          <c:tx>
            <c:strRef>
              <c:f>Data!$E$32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Data!$B$33:$C$42</c:f>
              <c:multiLvlStrCache>
                <c:ptCount val="10"/>
                <c:lvl>
                  <c:pt idx="0">
                    <c:v>Kuali OLE (Library)</c:v>
                  </c:pt>
                  <c:pt idx="1">
                    <c:v>Kuali Financial Systems</c:v>
                  </c:pt>
                  <c:pt idx="2">
                    <c:v>Kuali People Management</c:v>
                  </c:pt>
                  <c:pt idx="3">
                    <c:v>Kuali Travel</c:v>
                  </c:pt>
                  <c:pt idx="4">
                    <c:v>Kuali Coeus</c:v>
                  </c:pt>
                  <c:pt idx="5">
                    <c:v>Kuali Student</c:v>
                  </c:pt>
                  <c:pt idx="6">
                    <c:v>Kuali Mobility</c:v>
                  </c:pt>
                  <c:pt idx="7">
                    <c:v>Kuali Ready</c:v>
                  </c:pt>
                  <c:pt idx="8">
                    <c:v>Kuali Rice</c:v>
                  </c:pt>
                  <c:pt idx="9">
                    <c:v>Kuali User Interface</c:v>
                  </c:pt>
                </c:lvl>
              </c:multiLvlStrCache>
            </c:multiLvlStrRef>
          </c:cat>
          <c:val>
            <c:numRef>
              <c:f>Data!$E$33:$E$42</c:f>
              <c:numCache>
                <c:ptCount val="10"/>
                <c:pt idx="0">
                  <c:v>6090180</c:v>
                </c:pt>
                <c:pt idx="1">
                  <c:v>5765915</c:v>
                </c:pt>
                <c:pt idx="2">
                  <c:v>1732109</c:v>
                </c:pt>
                <c:pt idx="3">
                  <c:v>1120597</c:v>
                </c:pt>
                <c:pt idx="4">
                  <c:v>8872772</c:v>
                </c:pt>
                <c:pt idx="5">
                  <c:v>30341061</c:v>
                </c:pt>
                <c:pt idx="6">
                  <c:v>883400</c:v>
                </c:pt>
                <c:pt idx="7">
                  <c:v>1845287</c:v>
                </c:pt>
                <c:pt idx="8">
                  <c:v>7789433</c:v>
                </c:pt>
                <c:pt idx="9">
                  <c:v>12136</c:v>
                </c:pt>
              </c:numCache>
            </c:numRef>
          </c:val>
        </c:ser>
        <c:ser>
          <c:idx val="2"/>
          <c:order val="2"/>
          <c:tx>
            <c:strRef>
              <c:f>Data!$F$32</c:f>
              <c:strCache>
                <c:ptCount val="1"/>
                <c:pt idx="0">
                  <c:v>Net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Data!$B$33:$C$42</c:f>
              <c:multiLvlStrCache>
                <c:ptCount val="10"/>
                <c:lvl>
                  <c:pt idx="0">
                    <c:v>Kuali OLE (Library)</c:v>
                  </c:pt>
                  <c:pt idx="1">
                    <c:v>Kuali Financial Systems</c:v>
                  </c:pt>
                  <c:pt idx="2">
                    <c:v>Kuali People Management</c:v>
                  </c:pt>
                  <c:pt idx="3">
                    <c:v>Kuali Travel</c:v>
                  </c:pt>
                  <c:pt idx="4">
                    <c:v>Kuali Coeus</c:v>
                  </c:pt>
                  <c:pt idx="5">
                    <c:v>Kuali Student</c:v>
                  </c:pt>
                  <c:pt idx="6">
                    <c:v>Kuali Mobility</c:v>
                  </c:pt>
                  <c:pt idx="7">
                    <c:v>Kuali Ready</c:v>
                  </c:pt>
                  <c:pt idx="8">
                    <c:v>Kuali Rice</c:v>
                  </c:pt>
                  <c:pt idx="9">
                    <c:v>Kuali User Interface</c:v>
                  </c:pt>
                </c:lvl>
              </c:multiLvlStrCache>
            </c:multiLvlStrRef>
          </c:cat>
          <c:val>
            <c:numRef>
              <c:f>Data!$F$33:$F$42</c:f>
              <c:numCache>
                <c:ptCount val="10"/>
                <c:pt idx="0">
                  <c:v>2263452</c:v>
                </c:pt>
                <c:pt idx="1">
                  <c:v>247836</c:v>
                </c:pt>
                <c:pt idx="2">
                  <c:v>1311391</c:v>
                </c:pt>
                <c:pt idx="3">
                  <c:v>-69597</c:v>
                </c:pt>
                <c:pt idx="4">
                  <c:v>187348</c:v>
                </c:pt>
                <c:pt idx="5">
                  <c:v>-7239032</c:v>
                </c:pt>
                <c:pt idx="6">
                  <c:v>713100</c:v>
                </c:pt>
                <c:pt idx="7">
                  <c:v>-1623287</c:v>
                </c:pt>
                <c:pt idx="8">
                  <c:v>-1683600</c:v>
                </c:pt>
                <c:pt idx="9">
                  <c:v>912864</c:v>
                </c:pt>
              </c:numCache>
            </c:numRef>
          </c:val>
        </c:ser>
        <c:axId val="48063921"/>
        <c:axId val="29922106"/>
      </c:barChart>
      <c:catAx>
        <c:axId val="480639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crossAx val="29922106"/>
        <c:crossesAt val="0"/>
        <c:auto val="1"/>
        <c:lblOffset val="100"/>
        <c:tickLblSkip val="1"/>
        <c:noMultiLvlLbl val="0"/>
      </c:catAx>
      <c:valAx>
        <c:axId val="29922106"/>
        <c:scaling>
          <c:orientation val="minMax"/>
          <c:max val="3000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25400">
            <a:solidFill>
              <a:srgbClr val="969696"/>
            </a:solidFill>
          </a:ln>
        </c:spPr>
        <c:crossAx val="4806392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8"/>
          <c:y val="0.571"/>
          <c:w val="0.27375"/>
          <c:h val="0.13075"/>
        </c:manualLayout>
      </c:layout>
      <c:overlay val="0"/>
      <c:spPr>
        <a:solidFill>
          <a:srgbClr val="FFFFFF"/>
        </a:solidFill>
        <a:ln w="25400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Conference Revenue and Expenses
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Kuali Foundation Inc. 2009-2013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0125"/>
          <c:y val="0.04575"/>
          <c:w val="0.972"/>
          <c:h val="0.9395"/>
        </c:manualLayout>
      </c:layout>
      <c:lineChart>
        <c:grouping val="standard"/>
        <c:varyColors val="0"/>
        <c:ser>
          <c:idx val="0"/>
          <c:order val="0"/>
          <c:tx>
            <c:strRef>
              <c:f>Data!$B$48</c:f>
              <c:strCache>
                <c:ptCount val="1"/>
                <c:pt idx="0">
                  <c:v>Kuali Days: Revenue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Data!$C$47:$F$47</c:f>
              <c:strCache>
                <c:ptCount val="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</c:strCache>
            </c:strRef>
          </c:cat>
          <c:val>
            <c:numRef>
              <c:f>Data!$C$48:$F$48</c:f>
              <c:numCache>
                <c:ptCount val="4"/>
                <c:pt idx="0">
                  <c:v>279579</c:v>
                </c:pt>
                <c:pt idx="1">
                  <c:v>428130</c:v>
                </c:pt>
                <c:pt idx="2">
                  <c:v>519267</c:v>
                </c:pt>
                <c:pt idx="3">
                  <c:v>533399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Data!$B$49</c:f>
              <c:strCache>
                <c:ptCount val="1"/>
                <c:pt idx="0">
                  <c:v>Kuali Days: Expenses</c:v>
                </c:pt>
              </c:strCache>
            </c:strRef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Data!$C$47:$F$47</c:f>
              <c:strCache>
                <c:ptCount val="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</c:strCache>
            </c:strRef>
          </c:cat>
          <c:val>
            <c:numRef>
              <c:f>Data!$C$49:$F$49</c:f>
              <c:numCache>
                <c:ptCount val="4"/>
                <c:pt idx="0">
                  <c:v>251409</c:v>
                </c:pt>
                <c:pt idx="1">
                  <c:v>392414</c:v>
                </c:pt>
                <c:pt idx="2">
                  <c:v>428391</c:v>
                </c:pt>
                <c:pt idx="3">
                  <c:v>455304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Data!$B$50</c:f>
              <c:strCache>
                <c:ptCount val="1"/>
                <c:pt idx="0">
                  <c:v>Workshop: Revenue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Data!$C$47:$F$47</c:f>
              <c:strCache>
                <c:ptCount val="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</c:strCache>
            </c:strRef>
          </c:cat>
          <c:val>
            <c:numRef>
              <c:f>Data!$C$50:$F$50</c:f>
              <c:numCache>
                <c:ptCount val="4"/>
                <c:pt idx="2">
                  <c:v>69292</c:v>
                </c:pt>
                <c:pt idx="3">
                  <c:v>83027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Data!$B$51</c:f>
              <c:strCache>
                <c:ptCount val="1"/>
                <c:pt idx="0">
                  <c:v>Workshop: Expenses</c:v>
                </c:pt>
              </c:strCache>
            </c:strRef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Data!$C$47:$F$47</c:f>
              <c:strCache>
                <c:ptCount val="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</c:strCache>
            </c:strRef>
          </c:cat>
          <c:val>
            <c:numRef>
              <c:f>Data!$C$51:$F$51</c:f>
              <c:numCache>
                <c:ptCount val="4"/>
                <c:pt idx="2">
                  <c:v>166018</c:v>
                </c:pt>
                <c:pt idx="3">
                  <c:v>137258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Data!$B$52</c:f>
              <c:strCache>
                <c:ptCount val="1"/>
                <c:pt idx="0">
                  <c:v>Total Change in Assets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\$#,##0_);[Red]\(\$#,##0\)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Data!$C$47:$F$47</c:f>
              <c:strCache>
                <c:ptCount val="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</c:strCache>
            </c:strRef>
          </c:cat>
          <c:val>
            <c:numRef>
              <c:f>Data!$C$52:$F$52</c:f>
              <c:numCache>
                <c:ptCount val="4"/>
                <c:pt idx="0">
                  <c:v>28170</c:v>
                </c:pt>
                <c:pt idx="1">
                  <c:v>35716</c:v>
                </c:pt>
                <c:pt idx="2">
                  <c:v>-5850</c:v>
                </c:pt>
                <c:pt idx="3">
                  <c:v>23864</c:v>
                </c:pt>
              </c:numCache>
            </c:numRef>
          </c:val>
          <c:smooth val="0"/>
        </c:ser>
        <c:marker val="1"/>
        <c:axId val="863499"/>
        <c:axId val="7771492"/>
      </c:lineChart>
      <c:catAx>
        <c:axId val="863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808080"/>
            </a:solidFill>
          </a:ln>
        </c:spPr>
        <c:crossAx val="7771492"/>
        <c:crossesAt val="-100000"/>
        <c:auto val="1"/>
        <c:lblOffset val="100"/>
        <c:tickLblSkip val="1"/>
        <c:noMultiLvlLbl val="0"/>
      </c:catAx>
      <c:valAx>
        <c:axId val="77714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8100">
            <a:solidFill>
              <a:srgbClr val="808080"/>
            </a:solidFill>
          </a:ln>
        </c:spPr>
        <c:crossAx val="8634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30825"/>
          <c:w val="0.30725"/>
          <c:h val="0.2495"/>
        </c:manualLayout>
      </c:layout>
      <c:overlay val="0"/>
      <c:spPr>
        <a:solidFill>
          <a:srgbClr val="FFFFFF"/>
        </a:solidFill>
        <a:ln w="25400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Trends 2009-2010
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Kuali Foundation Inc</a:t>
            </a:r>
            <a:r>
              <a:rPr lang="en-US" cap="none" sz="2160" b="0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215"/>
          <c:w val="0.97425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Data!$B$71</c:f>
              <c:strCache>
                <c:ptCount val="1"/>
                <c:pt idx="0">
                  <c:v>Revenue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Data!$C$70:$F$70</c:f>
              <c:strCache>
                <c:ptCount val="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</c:strCache>
            </c:strRef>
          </c:cat>
          <c:val>
            <c:numRef>
              <c:f>Data!$C$71:$F$71</c:f>
              <c:numCache>
                <c:ptCount val="4"/>
                <c:pt idx="0">
                  <c:v>0</c:v>
                </c:pt>
                <c:pt idx="1">
                  <c:v>0.16523609271489437</c:v>
                </c:pt>
                <c:pt idx="2">
                  <c:v>0.31950448228388484</c:v>
                </c:pt>
                <c:pt idx="3">
                  <c:v>1.2185199327020513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Data!$B$72</c:f>
              <c:strCache>
                <c:ptCount val="1"/>
                <c:pt idx="0">
                  <c:v>Membership Dues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Data!$C$70:$F$70</c:f>
              <c:strCache>
                <c:ptCount val="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</c:strCache>
            </c:strRef>
          </c:cat>
          <c:val>
            <c:numRef>
              <c:f>Data!$C$72:$F$72</c:f>
              <c:numCache>
                <c:ptCount val="4"/>
                <c:pt idx="0">
                  <c:v>0</c:v>
                </c:pt>
                <c:pt idx="1">
                  <c:v>0.10743984570145759</c:v>
                </c:pt>
                <c:pt idx="2">
                  <c:v>0.42758782053308875</c:v>
                </c:pt>
                <c:pt idx="3">
                  <c:v>0.529031523698106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Data!$B$73</c:f>
              <c:strCache>
                <c:ptCount val="1"/>
                <c:pt idx="0">
                  <c:v>Expenses</c:v>
                </c:pt>
              </c:strCache>
            </c:strRef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Data!$C$70:$F$70</c:f>
              <c:strCache>
                <c:ptCount val="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</c:strCache>
            </c:strRef>
          </c:cat>
          <c:val>
            <c:numRef>
              <c:f>Data!$C$73:$F$73</c:f>
              <c:numCache>
                <c:ptCount val="4"/>
                <c:pt idx="0">
                  <c:v>0</c:v>
                </c:pt>
                <c:pt idx="1">
                  <c:v>0.5958754197803393</c:v>
                </c:pt>
                <c:pt idx="2">
                  <c:v>0.6124888605569396</c:v>
                </c:pt>
                <c:pt idx="3">
                  <c:v>0.4444681392709793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Data!$B$74</c:f>
              <c:strCache>
                <c:ptCount val="1"/>
                <c:pt idx="0">
                  <c:v>Write-off of Commitments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Data!$C$70:$F$70</c:f>
              <c:strCache>
                <c:ptCount val="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</c:strCache>
            </c:strRef>
          </c:cat>
          <c:val>
            <c:numRef>
              <c:f>Data!$C$74:$F$74</c:f>
              <c:numCache>
                <c:ptCount val="4"/>
                <c:pt idx="1">
                  <c:v>0</c:v>
                </c:pt>
                <c:pt idx="2">
                  <c:v>-0.17671053742748277</c:v>
                </c:pt>
                <c:pt idx="3">
                  <c:v>-0.8349054471226394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Data!$B$75</c:f>
              <c:strCache>
                <c:ptCount val="1"/>
                <c:pt idx="0">
                  <c:v>Foundation Expenses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Data!$C$70:$F$70</c:f>
              <c:strCache>
                <c:ptCount val="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</c:strCache>
            </c:strRef>
          </c:cat>
          <c:val>
            <c:numRef>
              <c:f>Data!$C$75:$F$75</c:f>
              <c:numCache>
                <c:ptCount val="4"/>
                <c:pt idx="0">
                  <c:v>0</c:v>
                </c:pt>
                <c:pt idx="1">
                  <c:v>0.841022470684303</c:v>
                </c:pt>
                <c:pt idx="2">
                  <c:v>0.5252328230016232</c:v>
                </c:pt>
                <c:pt idx="3">
                  <c:v>1.1890701295610002</c:v>
                </c:pt>
              </c:numCache>
            </c:numRef>
          </c:val>
          <c:smooth val="0"/>
        </c:ser>
        <c:marker val="1"/>
        <c:axId val="2834565"/>
        <c:axId val="25511086"/>
      </c:lineChart>
      <c:catAx>
        <c:axId val="2834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808080"/>
            </a:solidFill>
          </a:ln>
        </c:spPr>
        <c:crossAx val="25511086"/>
        <c:crossesAt val="-10000"/>
        <c:auto val="1"/>
        <c:lblOffset val="100"/>
        <c:tickLblSkip val="1"/>
        <c:noMultiLvlLbl val="0"/>
      </c:catAx>
      <c:valAx>
        <c:axId val="255110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8100">
            <a:solidFill>
              <a:srgbClr val="808080"/>
            </a:solidFill>
          </a:ln>
        </c:spPr>
        <c:crossAx val="28345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875"/>
          <c:y val="0.647"/>
          <c:w val="0.39825"/>
          <c:h val="0.245"/>
        </c:manualLayout>
      </c:layout>
      <c:overlay val="0"/>
      <c:spPr>
        <a:solidFill>
          <a:srgbClr val="FFFFFF"/>
        </a:solidFill>
        <a:ln w="254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Management Ratios</a:t>
            </a:r>
            <a:r>
              <a:rPr lang="en-US" cap="none" sz="2160" b="1" i="0" u="none" baseline="0">
                <a:solidFill>
                  <a:srgbClr val="000000"/>
                </a:solidFill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Kuali Foundation Inc 2009-2013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29"/>
          <c:w val="0.9655"/>
          <c:h val="0.846"/>
        </c:manualLayout>
      </c:layout>
      <c:lineChart>
        <c:grouping val="standard"/>
        <c:varyColors val="0"/>
        <c:ser>
          <c:idx val="0"/>
          <c:order val="0"/>
          <c:tx>
            <c:strRef>
              <c:f>Data!$B$81</c:f>
              <c:strCache>
                <c:ptCount val="1"/>
                <c:pt idx="0">
                  <c:v>Development program/revenue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Data!$C$80:$F$80</c:f>
              <c:strCache>
                <c:ptCount val="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</c:strCache>
            </c:strRef>
          </c:cat>
          <c:val>
            <c:numRef>
              <c:f>Data!$C$81:$F$81</c:f>
              <c:numCache>
                <c:ptCount val="4"/>
                <c:pt idx="0">
                  <c:v>1.2538194749862495</c:v>
                </c:pt>
                <c:pt idx="1">
                  <c:v>1.434330886817002</c:v>
                </c:pt>
                <c:pt idx="2">
                  <c:v>1.3029484744825843</c:v>
                </c:pt>
                <c:pt idx="3">
                  <c:v>0.7097573349231316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Data!$B$82</c:f>
              <c:strCache>
                <c:ptCount val="1"/>
                <c:pt idx="0">
                  <c:v>Conferences revenue/revenue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Data!$C$80:$F$80</c:f>
              <c:strCache>
                <c:ptCount val="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</c:strCache>
            </c:strRef>
          </c:cat>
          <c:val>
            <c:numRef>
              <c:f>Data!$C$82:$F$82</c:f>
              <c:numCache>
                <c:ptCount val="4"/>
                <c:pt idx="0">
                  <c:v>0.02191573082106053</c:v>
                </c:pt>
                <c:pt idx="1">
                  <c:v>0.028801369775467312</c:v>
                </c:pt>
                <c:pt idx="2">
                  <c:v>0.03496475953072907</c:v>
                </c:pt>
                <c:pt idx="3">
                  <c:v>0.02178055909863382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Data!$B$83</c:f>
              <c:strCache>
                <c:ptCount val="1"/>
                <c:pt idx="0">
                  <c:v>Foundation expenses/program expenses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Data!$C$80:$F$80</c:f>
              <c:strCache>
                <c:ptCount val="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</c:strCache>
            </c:strRef>
          </c:cat>
          <c:val>
            <c:numRef>
              <c:f>Data!$C$83:$F$83</c:f>
              <c:numCache>
                <c:ptCount val="4"/>
                <c:pt idx="0">
                  <c:v>0.0477398864863197</c:v>
                </c:pt>
                <c:pt idx="1">
                  <c:v>0.06505062035324968</c:v>
                </c:pt>
                <c:pt idx="2">
                  <c:v>0.05052208833582208</c:v>
                </c:pt>
                <c:pt idx="3">
                  <c:v>0.07682728417955352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Data!$B$84</c:f>
              <c:strCache>
                <c:ptCount val="1"/>
                <c:pt idx="0">
                  <c:v>Write-off/revenue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Data!$C$80:$F$80</c:f>
              <c:strCache>
                <c:ptCount val="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</c:strCache>
            </c:strRef>
          </c:cat>
          <c:val>
            <c:numRef>
              <c:f>Data!$C$84:$F$84</c:f>
              <c:numCache>
                <c:ptCount val="4"/>
                <c:pt idx="0">
                  <c:v>0</c:v>
                </c:pt>
                <c:pt idx="1">
                  <c:v>0.15772801437586134</c:v>
                </c:pt>
                <c:pt idx="2">
                  <c:v>0.11467386525926578</c:v>
                </c:pt>
                <c:pt idx="3">
                  <c:v>0.013677041782106004</c:v>
                </c:pt>
              </c:numCache>
            </c:numRef>
          </c:val>
          <c:smooth val="0"/>
        </c:ser>
        <c:marker val="1"/>
        <c:axId val="28273183"/>
        <c:axId val="53132056"/>
      </c:lineChart>
      <c:catAx>
        <c:axId val="28273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32056"/>
        <c:crosses val="autoZero"/>
        <c:auto val="1"/>
        <c:lblOffset val="100"/>
        <c:tickLblSkip val="1"/>
        <c:noMultiLvlLbl val="0"/>
      </c:catAx>
      <c:valAx>
        <c:axId val="53132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731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825"/>
          <c:y val="0.43725"/>
          <c:w val="0.5355"/>
          <c:h val="0.27075"/>
        </c:manualLayout>
      </c:layout>
      <c:overlay val="0"/>
      <c:spPr>
        <a:solidFill>
          <a:srgbClr val="FFFFFF"/>
        </a:solidFill>
        <a:ln w="254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0.5185</cdr:x>
      <cdr:y>0.05575</cdr:y>
    </cdr:from>
    <cdr:to>
      <cdr:x>0.91575</cdr:x>
      <cdr:y>0.1995</cdr:y>
    </cdr:to>
    <cdr:sp>
      <cdr:nvSpPr>
        <cdr:cNvPr id="1" name="TextBox 1"/>
        <cdr:cNvSpPr txBox="1">
          <a:spLocks noChangeArrowheads="1"/>
        </cdr:cNvSpPr>
      </cdr:nvSpPr>
      <cdr:spPr>
        <a:xfrm>
          <a:off x="4543425" y="352425"/>
          <a:ext cx="3476625" cy="914400"/>
        </a:xfrm>
        <a:prstGeom prst="rect">
          <a:avLst/>
        </a:prstGeom>
        <a:noFill/>
        <a:ln w="2857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Helvetica LT Std"/>
              <a:ea typeface="Helvetica LT Std"/>
              <a:cs typeface="Helvetica LT Std"/>
            </a:rPr>
            <a:t>Financial Support of
</a:t>
          </a:r>
          <a:r>
            <a:rPr lang="en-US" cap="none" sz="2000" b="0" i="0" u="none" baseline="0">
              <a:solidFill>
                <a:srgbClr val="000000"/>
              </a:solidFill>
              <a:latin typeface="Helvetica LT Std"/>
              <a:ea typeface="Helvetica LT Std"/>
              <a:cs typeface="Helvetica LT Std"/>
            </a:rPr>
            <a:t> All Projects
</a:t>
          </a:r>
          <a:r>
            <a:rPr lang="en-US" cap="none" sz="1700" b="0" i="0" u="none" baseline="0">
              <a:solidFill>
                <a:srgbClr val="000000"/>
              </a:solidFill>
              <a:latin typeface="Helvetica LT Std"/>
              <a:ea typeface="Helvetica LT Std"/>
              <a:cs typeface="Helvetica LT Std"/>
            </a:rPr>
            <a:t>Kuali Foundation Inc. 2009-2013
</a:t>
          </a:r>
        </a:p>
      </cdr:txBody>
    </cdr:sp>
  </cdr:relSizeAnchor>
  <cdr:relSizeAnchor xmlns:cdr="http://schemas.openxmlformats.org/drawingml/2006/chartDrawing">
    <cdr:from>
      <cdr:x>0.02825</cdr:x>
      <cdr:y>0.70175</cdr:y>
    </cdr:from>
    <cdr:to>
      <cdr:x>0.56525</cdr:x>
      <cdr:y>0.877</cdr:y>
    </cdr:to>
    <cdr:sp>
      <cdr:nvSpPr>
        <cdr:cNvPr id="2" name="TextBox 2"/>
        <cdr:cNvSpPr txBox="1">
          <a:spLocks noChangeArrowheads="1"/>
        </cdr:cNvSpPr>
      </cdr:nvSpPr>
      <cdr:spPr>
        <a:xfrm>
          <a:off x="238125" y="4476750"/>
          <a:ext cx="4705350" cy="1114425"/>
        </a:xfrm>
        <a:prstGeom prst="rect">
          <a:avLst/>
        </a:prstGeom>
        <a:noFill/>
        <a:ln w="381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0.31675</cdr:x>
      <cdr:y>0.775</cdr:y>
    </cdr:from>
    <cdr:to>
      <cdr:x>0.599</cdr:x>
      <cdr:y>0.84125</cdr:y>
    </cdr:to>
    <cdr:sp>
      <cdr:nvSpPr>
        <cdr:cNvPr id="3" name="TextBox 3"/>
        <cdr:cNvSpPr txBox="1">
          <a:spLocks noChangeArrowheads="1"/>
        </cdr:cNvSpPr>
      </cdr:nvSpPr>
      <cdr:spPr>
        <a:xfrm>
          <a:off x="2771775" y="4943475"/>
          <a:ext cx="24765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0.77075</cdr:y>
    </cdr:from>
    <cdr:to>
      <cdr:x>0.5505</cdr:x>
      <cdr:y>0.8285</cdr:y>
    </cdr:to>
    <cdr:sp>
      <cdr:nvSpPr>
        <cdr:cNvPr id="4" name="TextBox 4"/>
        <cdr:cNvSpPr txBox="1">
          <a:spLocks noChangeArrowheads="1"/>
        </cdr:cNvSpPr>
      </cdr:nvSpPr>
      <cdr:spPr>
        <a:xfrm>
          <a:off x="3190875" y="4914900"/>
          <a:ext cx="16287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0" i="1" u="none" baseline="0">
              <a:solidFill>
                <a:srgbClr val="000000"/>
              </a:solidFill>
            </a:rPr>
            <a:t>Infrastructure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832256400" y="83225640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26"/>
  <sheetViews>
    <sheetView zoomScalePageLayoutView="0" workbookViewId="0" topLeftCell="A1">
      <selection activeCell="N17" sqref="N17"/>
    </sheetView>
  </sheetViews>
  <sheetFormatPr defaultColWidth="9.00390625" defaultRowHeight="14.25"/>
  <cols>
    <col min="1" max="1" width="1.625" style="1" customWidth="1"/>
    <col min="2" max="2" width="22.875" style="1" bestFit="1" customWidth="1"/>
    <col min="3" max="3" width="2.625" style="1" customWidth="1"/>
    <col min="4" max="9" width="11.625" style="1" customWidth="1"/>
    <col min="10" max="10" width="10.50390625" style="1" customWidth="1"/>
    <col min="11" max="11" width="9.50390625" style="1" customWidth="1"/>
    <col min="12" max="12" width="2.625" style="1" customWidth="1"/>
    <col min="13" max="13" width="11.625" style="1" customWidth="1"/>
    <col min="14" max="14" width="10.50390625" style="1" customWidth="1"/>
    <col min="15" max="15" width="10.125" style="1" customWidth="1"/>
    <col min="16" max="16" width="2.625" style="1" customWidth="1"/>
    <col min="17" max="17" width="11.625" style="1" customWidth="1"/>
    <col min="18" max="18" width="10.50390625" style="1" customWidth="1"/>
    <col min="19" max="19" width="10.125" style="1" customWidth="1"/>
    <col min="20" max="20" width="2.625" style="1" customWidth="1"/>
    <col min="21" max="22" width="11.625" style="1" customWidth="1"/>
    <col min="23" max="23" width="10.125" style="1" customWidth="1"/>
    <col min="24" max="24" width="2.625" style="1" customWidth="1"/>
    <col min="25" max="26" width="12.625" style="1" customWidth="1"/>
    <col min="27" max="27" width="9.50390625" style="1" customWidth="1"/>
    <col min="28" max="28" width="4.625" style="1" customWidth="1"/>
    <col min="29" max="31" width="12.625" style="1" customWidth="1"/>
    <col min="32" max="32" width="2.625" style="1" customWidth="1"/>
    <col min="33" max="33" width="10.125" style="1" bestFit="1" customWidth="1"/>
    <col min="34" max="16384" width="9.00390625" style="1" customWidth="1"/>
  </cols>
  <sheetData>
    <row r="2" spans="4:33" ht="15" thickBot="1">
      <c r="D2" s="9" t="s">
        <v>21</v>
      </c>
      <c r="E2" s="9"/>
      <c r="F2" s="9" t="s">
        <v>20</v>
      </c>
      <c r="G2" s="9"/>
      <c r="H2" s="9" t="s">
        <v>18</v>
      </c>
      <c r="I2" s="9"/>
      <c r="J2" s="9" t="s">
        <v>17</v>
      </c>
      <c r="K2" s="9"/>
      <c r="L2" s="2"/>
      <c r="M2" s="10" t="s">
        <v>21</v>
      </c>
      <c r="N2" s="10"/>
      <c r="O2" s="10"/>
      <c r="P2" s="2"/>
      <c r="Q2" s="10" t="s">
        <v>20</v>
      </c>
      <c r="R2" s="10"/>
      <c r="S2" s="10"/>
      <c r="T2" s="2"/>
      <c r="U2" s="10" t="s">
        <v>18</v>
      </c>
      <c r="V2" s="10"/>
      <c r="W2" s="10"/>
      <c r="Y2" s="10" t="s">
        <v>17</v>
      </c>
      <c r="Z2" s="10"/>
      <c r="AA2" s="10"/>
      <c r="AC2" s="10" t="s">
        <v>23</v>
      </c>
      <c r="AD2" s="10"/>
      <c r="AE2" s="10"/>
      <c r="AG2" s="1" t="s">
        <v>22</v>
      </c>
    </row>
    <row r="3" spans="13:31" ht="42.75">
      <c r="M3" s="3" t="s">
        <v>16</v>
      </c>
      <c r="N3" s="2" t="s">
        <v>13</v>
      </c>
      <c r="O3" s="2" t="s">
        <v>15</v>
      </c>
      <c r="Q3" s="3" t="s">
        <v>16</v>
      </c>
      <c r="R3" s="2" t="s">
        <v>13</v>
      </c>
      <c r="S3" s="2" t="s">
        <v>15</v>
      </c>
      <c r="U3" s="3" t="s">
        <v>16</v>
      </c>
      <c r="V3" s="2" t="s">
        <v>13</v>
      </c>
      <c r="W3" s="2" t="s">
        <v>15</v>
      </c>
      <c r="Y3" s="3" t="s">
        <v>16</v>
      </c>
      <c r="Z3" s="2" t="s">
        <v>13</v>
      </c>
      <c r="AA3" s="2" t="s">
        <v>15</v>
      </c>
      <c r="AC3" s="3" t="s">
        <v>16</v>
      </c>
      <c r="AD3" s="2" t="s">
        <v>13</v>
      </c>
      <c r="AE3" s="2" t="s">
        <v>15</v>
      </c>
    </row>
    <row r="4" spans="13:31" ht="18" customHeight="1">
      <c r="M4" s="3"/>
      <c r="N4" s="2"/>
      <c r="O4" s="2"/>
      <c r="Q4" s="3"/>
      <c r="R4" s="2"/>
      <c r="S4" s="2"/>
      <c r="U4" s="3"/>
      <c r="V4" s="2"/>
      <c r="W4" s="2"/>
      <c r="Y4" s="3"/>
      <c r="Z4" s="2"/>
      <c r="AA4" s="2"/>
      <c r="AC4" s="3"/>
      <c r="AD4" s="2"/>
      <c r="AE4" s="2"/>
    </row>
    <row r="5" spans="2:33" ht="18" customHeight="1">
      <c r="B5" s="1" t="s">
        <v>0</v>
      </c>
      <c r="D5" s="4">
        <v>500000</v>
      </c>
      <c r="E5" s="4">
        <v>310000</v>
      </c>
      <c r="F5" s="4">
        <v>800000</v>
      </c>
      <c r="G5" s="4">
        <v>810001</v>
      </c>
      <c r="H5" s="4">
        <v>1155833</v>
      </c>
      <c r="I5" s="4">
        <v>609167</v>
      </c>
      <c r="J5" s="4">
        <v>230000</v>
      </c>
      <c r="K5" s="4">
        <v>1598750</v>
      </c>
      <c r="L5" s="4"/>
      <c r="M5" s="4">
        <f>D5+E5</f>
        <v>810000</v>
      </c>
      <c r="N5" s="4">
        <v>1193508</v>
      </c>
      <c r="O5" s="4">
        <f>M5-N5</f>
        <v>-383508</v>
      </c>
      <c r="P5" s="4"/>
      <c r="Q5" s="4">
        <f>F5+G5</f>
        <v>1610001</v>
      </c>
      <c r="R5" s="4">
        <v>1485338</v>
      </c>
      <c r="S5" s="4">
        <f>Q5-R5</f>
        <v>124663</v>
      </c>
      <c r="T5" s="4"/>
      <c r="U5" s="4">
        <f>H5+I5</f>
        <v>1765000</v>
      </c>
      <c r="V5" s="4">
        <v>1521616</v>
      </c>
      <c r="W5" s="4">
        <f>U5-V5</f>
        <v>243384</v>
      </c>
      <c r="X5" s="4"/>
      <c r="Y5" s="4">
        <f>J5+K5</f>
        <v>1828750</v>
      </c>
      <c r="Z5" s="4">
        <v>1565453</v>
      </c>
      <c r="AA5" s="4">
        <f aca="true" t="shared" si="0" ref="AA5:AA15">Y5-Z5</f>
        <v>263297</v>
      </c>
      <c r="AC5" s="4">
        <f>M5+Q5+U5+Y5</f>
        <v>6013751</v>
      </c>
      <c r="AD5" s="4">
        <f>N5+R5+V5+Z5</f>
        <v>5765915</v>
      </c>
      <c r="AE5" s="4">
        <f>O5+S5+W5+AA5</f>
        <v>247836</v>
      </c>
      <c r="AG5" s="4">
        <f>AC5-AD5</f>
        <v>247836</v>
      </c>
    </row>
    <row r="6" spans="2:33" ht="18" customHeight="1">
      <c r="B6" s="1" t="s">
        <v>14</v>
      </c>
      <c r="D6" s="4"/>
      <c r="E6" s="4"/>
      <c r="F6" s="4">
        <v>20760</v>
      </c>
      <c r="G6" s="4">
        <v>704240</v>
      </c>
      <c r="H6" s="4"/>
      <c r="I6" s="4">
        <v>148985</v>
      </c>
      <c r="J6" s="4"/>
      <c r="K6" s="4"/>
      <c r="L6" s="4"/>
      <c r="M6" s="4"/>
      <c r="N6" s="4"/>
      <c r="O6" s="4"/>
      <c r="P6" s="4"/>
      <c r="Q6" s="4">
        <f aca="true" t="shared" si="1" ref="Q6:Q15">F6+G6</f>
        <v>725000</v>
      </c>
      <c r="R6" s="4">
        <v>283480</v>
      </c>
      <c r="S6" s="4">
        <f aca="true" t="shared" si="2" ref="S6:S15">Q6-R6</f>
        <v>441520</v>
      </c>
      <c r="T6" s="4"/>
      <c r="U6" s="4">
        <f aca="true" t="shared" si="3" ref="U6:U15">H6+I6</f>
        <v>148985</v>
      </c>
      <c r="V6" s="4">
        <v>369626</v>
      </c>
      <c r="W6" s="4">
        <f aca="true" t="shared" si="4" ref="W6:W15">U6-V6</f>
        <v>-220641</v>
      </c>
      <c r="X6" s="4"/>
      <c r="Y6" s="4"/>
      <c r="Z6" s="4">
        <v>188618</v>
      </c>
      <c r="AA6" s="4">
        <f t="shared" si="0"/>
        <v>-188618</v>
      </c>
      <c r="AC6" s="4">
        <f aca="true" t="shared" si="5" ref="AC6:AC15">M6+Q6+U6+Y6</f>
        <v>873985</v>
      </c>
      <c r="AD6" s="4">
        <f aca="true" t="shared" si="6" ref="AD6:AD15">N6+R6+V6+Z6</f>
        <v>841724</v>
      </c>
      <c r="AE6" s="4">
        <f aca="true" t="shared" si="7" ref="AE6:AE15">O6+S6+W6+AA6</f>
        <v>32261</v>
      </c>
      <c r="AG6" s="4">
        <f aca="true" t="shared" si="8" ref="AG6:AG17">AC6-AD6</f>
        <v>32261</v>
      </c>
    </row>
    <row r="7" spans="2:33" ht="18" customHeight="1">
      <c r="B7" s="1" t="s">
        <v>1</v>
      </c>
      <c r="D7" s="4">
        <v>376000</v>
      </c>
      <c r="E7" s="4">
        <v>50000</v>
      </c>
      <c r="F7" s="4">
        <v>1779131</v>
      </c>
      <c r="G7" s="4">
        <v>653019</v>
      </c>
      <c r="H7" s="4">
        <v>1350000</v>
      </c>
      <c r="I7" s="4">
        <v>3724891</v>
      </c>
      <c r="J7" s="4">
        <v>450000</v>
      </c>
      <c r="K7" s="4">
        <v>677079</v>
      </c>
      <c r="L7" s="4"/>
      <c r="M7" s="4">
        <f aca="true" t="shared" si="9" ref="M7:M13">D7+E7</f>
        <v>426000</v>
      </c>
      <c r="N7" s="4">
        <v>1920300</v>
      </c>
      <c r="O7" s="4">
        <f aca="true" t="shared" si="10" ref="O7:O14">M7-N7</f>
        <v>-1494300</v>
      </c>
      <c r="P7" s="4"/>
      <c r="Q7" s="4">
        <f>F7+G7</f>
        <v>2432150</v>
      </c>
      <c r="R7" s="4">
        <v>1920300</v>
      </c>
      <c r="S7" s="4">
        <f t="shared" si="2"/>
        <v>511850</v>
      </c>
      <c r="T7" s="4"/>
      <c r="U7" s="4">
        <f t="shared" si="3"/>
        <v>5074891</v>
      </c>
      <c r="V7" s="4">
        <v>2945278</v>
      </c>
      <c r="W7" s="4">
        <f t="shared" si="4"/>
        <v>2129613</v>
      </c>
      <c r="X7" s="4"/>
      <c r="Y7" s="4">
        <f>J7+K7</f>
        <v>1127079</v>
      </c>
      <c r="Z7" s="4">
        <v>2086894</v>
      </c>
      <c r="AA7" s="4">
        <f t="shared" si="0"/>
        <v>-959815</v>
      </c>
      <c r="AC7" s="4">
        <f t="shared" si="5"/>
        <v>9060120</v>
      </c>
      <c r="AD7" s="4">
        <f t="shared" si="6"/>
        <v>8872772</v>
      </c>
      <c r="AE7" s="4">
        <f t="shared" si="7"/>
        <v>187348</v>
      </c>
      <c r="AG7" s="4">
        <f t="shared" si="8"/>
        <v>187348</v>
      </c>
    </row>
    <row r="8" spans="2:33" ht="18" customHeight="1">
      <c r="B8" s="1" t="s">
        <v>2</v>
      </c>
      <c r="D8" s="4">
        <v>100000</v>
      </c>
      <c r="E8" s="4">
        <v>170000</v>
      </c>
      <c r="F8" s="4">
        <v>1446667</v>
      </c>
      <c r="G8" s="4">
        <v>709583</v>
      </c>
      <c r="H8" s="4">
        <v>785000</v>
      </c>
      <c r="I8" s="4">
        <v>430833</v>
      </c>
      <c r="J8" s="4">
        <v>1965000</v>
      </c>
      <c r="K8" s="4">
        <v>498750</v>
      </c>
      <c r="L8" s="4"/>
      <c r="M8" s="4">
        <f t="shared" si="9"/>
        <v>270000</v>
      </c>
      <c r="N8" s="4">
        <v>1383072</v>
      </c>
      <c r="O8" s="4">
        <f t="shared" si="10"/>
        <v>-1113072</v>
      </c>
      <c r="P8" s="4"/>
      <c r="Q8" s="4">
        <f t="shared" si="1"/>
        <v>2156250</v>
      </c>
      <c r="R8" s="4">
        <v>1743810</v>
      </c>
      <c r="S8" s="4">
        <f t="shared" si="2"/>
        <v>412440</v>
      </c>
      <c r="T8" s="4"/>
      <c r="U8" s="4">
        <f t="shared" si="3"/>
        <v>1215833</v>
      </c>
      <c r="V8" s="4">
        <v>2397513</v>
      </c>
      <c r="W8" s="4">
        <f t="shared" si="4"/>
        <v>-1181680</v>
      </c>
      <c r="X8" s="4"/>
      <c r="Y8" s="4">
        <f>J8+K8</f>
        <v>2463750</v>
      </c>
      <c r="Z8" s="4">
        <v>2265038</v>
      </c>
      <c r="AA8" s="4">
        <f t="shared" si="0"/>
        <v>198712</v>
      </c>
      <c r="AC8" s="4">
        <f t="shared" si="5"/>
        <v>6105833</v>
      </c>
      <c r="AD8" s="4">
        <f t="shared" si="6"/>
        <v>7789433</v>
      </c>
      <c r="AE8" s="4">
        <f t="shared" si="7"/>
        <v>-1683600</v>
      </c>
      <c r="AG8" s="4">
        <f t="shared" si="8"/>
        <v>-1683600</v>
      </c>
    </row>
    <row r="9" spans="2:33" ht="18" customHeight="1">
      <c r="B9" s="1" t="s">
        <v>36</v>
      </c>
      <c r="D9" s="4">
        <v>2000000</v>
      </c>
      <c r="E9" s="4">
        <v>500000</v>
      </c>
      <c r="F9" s="4">
        <v>1717536</v>
      </c>
      <c r="G9" s="4">
        <v>876400</v>
      </c>
      <c r="H9" s="4">
        <v>4000000</v>
      </c>
      <c r="I9" s="4">
        <v>816093</v>
      </c>
      <c r="J9" s="4">
        <v>11732000</v>
      </c>
      <c r="K9" s="4">
        <v>1460000</v>
      </c>
      <c r="L9" s="4"/>
      <c r="M9" s="4">
        <f t="shared" si="9"/>
        <v>2500000</v>
      </c>
      <c r="N9" s="4">
        <v>7282342</v>
      </c>
      <c r="O9" s="4">
        <f t="shared" si="10"/>
        <v>-4782342</v>
      </c>
      <c r="P9" s="4"/>
      <c r="Q9" s="4">
        <f t="shared" si="1"/>
        <v>2593936</v>
      </c>
      <c r="R9" s="4">
        <v>8042463</v>
      </c>
      <c r="S9" s="4">
        <f t="shared" si="2"/>
        <v>-5448527</v>
      </c>
      <c r="T9" s="4"/>
      <c r="U9" s="4">
        <f t="shared" si="3"/>
        <v>4816093</v>
      </c>
      <c r="V9" s="4">
        <v>6436631</v>
      </c>
      <c r="W9" s="4">
        <f t="shared" si="4"/>
        <v>-1620538</v>
      </c>
      <c r="X9" s="4"/>
      <c r="Y9" s="4">
        <f>J9+K9</f>
        <v>13192000</v>
      </c>
      <c r="Z9" s="4">
        <v>8579625</v>
      </c>
      <c r="AA9" s="4">
        <f t="shared" si="0"/>
        <v>4612375</v>
      </c>
      <c r="AC9" s="4">
        <f t="shared" si="5"/>
        <v>23102029</v>
      </c>
      <c r="AD9" s="4">
        <f t="shared" si="6"/>
        <v>30341061</v>
      </c>
      <c r="AE9" s="4">
        <f t="shared" si="7"/>
        <v>-7239032</v>
      </c>
      <c r="AG9" s="4">
        <f t="shared" si="8"/>
        <v>-7239032</v>
      </c>
    </row>
    <row r="10" spans="2:33" ht="18" customHeight="1">
      <c r="B10" s="1" t="s">
        <v>3</v>
      </c>
      <c r="D10" s="4"/>
      <c r="E10" s="4"/>
      <c r="F10" s="4"/>
      <c r="G10" s="4"/>
      <c r="H10" s="4">
        <v>639500</v>
      </c>
      <c r="I10" s="4">
        <v>25000</v>
      </c>
      <c r="J10" s="4">
        <v>732000</v>
      </c>
      <c r="K10" s="4">
        <v>200000</v>
      </c>
      <c r="L10" s="4"/>
      <c r="M10" s="4"/>
      <c r="N10" s="4"/>
      <c r="O10" s="4"/>
      <c r="P10" s="4"/>
      <c r="Q10" s="4">
        <f t="shared" si="1"/>
        <v>0</v>
      </c>
      <c r="R10" s="4"/>
      <c r="S10" s="4">
        <f t="shared" si="2"/>
        <v>0</v>
      </c>
      <c r="T10" s="4"/>
      <c r="U10" s="4">
        <f t="shared" si="3"/>
        <v>664500</v>
      </c>
      <c r="V10" s="4">
        <v>644262</v>
      </c>
      <c r="W10" s="4">
        <f t="shared" si="4"/>
        <v>20238</v>
      </c>
      <c r="X10" s="4"/>
      <c r="Y10" s="4">
        <f>J10+K10</f>
        <v>932000</v>
      </c>
      <c r="Z10" s="4">
        <v>239138</v>
      </c>
      <c r="AA10" s="4">
        <f t="shared" si="0"/>
        <v>692862</v>
      </c>
      <c r="AC10" s="4">
        <f t="shared" si="5"/>
        <v>1596500</v>
      </c>
      <c r="AD10" s="4">
        <f t="shared" si="6"/>
        <v>883400</v>
      </c>
      <c r="AE10" s="4">
        <f t="shared" si="7"/>
        <v>713100</v>
      </c>
      <c r="AG10" s="4">
        <f t="shared" si="8"/>
        <v>713100</v>
      </c>
    </row>
    <row r="11" spans="2:33" ht="18" customHeight="1">
      <c r="B11" s="1" t="s">
        <v>4</v>
      </c>
      <c r="D11" s="4"/>
      <c r="E11" s="4"/>
      <c r="F11" s="4">
        <v>1270500</v>
      </c>
      <c r="G11" s="4">
        <v>128000</v>
      </c>
      <c r="H11" s="4">
        <v>180000</v>
      </c>
      <c r="I11" s="4"/>
      <c r="J11" s="4">
        <v>1345000</v>
      </c>
      <c r="K11" s="4">
        <v>120000</v>
      </c>
      <c r="L11" s="4"/>
      <c r="M11" s="4"/>
      <c r="N11" s="4"/>
      <c r="O11" s="4"/>
      <c r="P11" s="4"/>
      <c r="Q11" s="4">
        <f t="shared" si="1"/>
        <v>1398500</v>
      </c>
      <c r="R11" s="4">
        <v>337473</v>
      </c>
      <c r="S11" s="4">
        <f t="shared" si="2"/>
        <v>1061027</v>
      </c>
      <c r="T11" s="4"/>
      <c r="U11" s="4">
        <f t="shared" si="3"/>
        <v>180000</v>
      </c>
      <c r="V11" s="4">
        <v>639006</v>
      </c>
      <c r="W11" s="4">
        <f t="shared" si="4"/>
        <v>-459006</v>
      </c>
      <c r="X11" s="4"/>
      <c r="Y11" s="4">
        <f>J11+K11</f>
        <v>1465000</v>
      </c>
      <c r="Z11" s="4">
        <v>755630</v>
      </c>
      <c r="AA11" s="4">
        <f t="shared" si="0"/>
        <v>709370</v>
      </c>
      <c r="AC11" s="4">
        <f t="shared" si="5"/>
        <v>3043500</v>
      </c>
      <c r="AD11" s="4">
        <f t="shared" si="6"/>
        <v>1732109</v>
      </c>
      <c r="AE11" s="4">
        <f t="shared" si="7"/>
        <v>1311391</v>
      </c>
      <c r="AG11" s="4">
        <f t="shared" si="8"/>
        <v>1311391</v>
      </c>
    </row>
    <row r="12" spans="2:33" ht="18" customHeight="1">
      <c r="B12" s="1" t="s">
        <v>19</v>
      </c>
      <c r="D12" s="4"/>
      <c r="E12" s="4"/>
      <c r="F12" s="4">
        <v>144000</v>
      </c>
      <c r="G12" s="4">
        <v>857000</v>
      </c>
      <c r="H12" s="4"/>
      <c r="I12" s="4">
        <v>50000</v>
      </c>
      <c r="J12" s="4"/>
      <c r="K12" s="4"/>
      <c r="L12" s="4"/>
      <c r="M12" s="4"/>
      <c r="N12" s="4"/>
      <c r="O12" s="4"/>
      <c r="P12" s="4"/>
      <c r="Q12" s="4">
        <f t="shared" si="1"/>
        <v>1001000</v>
      </c>
      <c r="R12" s="4">
        <v>598597</v>
      </c>
      <c r="S12" s="4">
        <f t="shared" si="2"/>
        <v>402403</v>
      </c>
      <c r="T12" s="4"/>
      <c r="U12" s="4">
        <f t="shared" si="3"/>
        <v>50000</v>
      </c>
      <c r="V12" s="4">
        <v>522000</v>
      </c>
      <c r="W12" s="4">
        <f t="shared" si="4"/>
        <v>-472000</v>
      </c>
      <c r="X12" s="4"/>
      <c r="Y12" s="4">
        <v>0</v>
      </c>
      <c r="Z12" s="4">
        <v>0</v>
      </c>
      <c r="AA12" s="4">
        <f t="shared" si="0"/>
        <v>0</v>
      </c>
      <c r="AC12" s="4">
        <f t="shared" si="5"/>
        <v>1051000</v>
      </c>
      <c r="AD12" s="4">
        <f t="shared" si="6"/>
        <v>1120597</v>
      </c>
      <c r="AE12" s="4">
        <f t="shared" si="7"/>
        <v>-69597</v>
      </c>
      <c r="AG12" s="4">
        <f t="shared" si="8"/>
        <v>-69597</v>
      </c>
    </row>
    <row r="13" spans="2:33" ht="18" customHeight="1">
      <c r="B13" s="1" t="s">
        <v>12</v>
      </c>
      <c r="D13" s="4">
        <v>3557114</v>
      </c>
      <c r="E13" s="4">
        <v>2543707</v>
      </c>
      <c r="F13" s="4"/>
      <c r="G13" s="4"/>
      <c r="H13" s="4"/>
      <c r="I13" s="4">
        <v>81811</v>
      </c>
      <c r="J13" s="4"/>
      <c r="K13" s="4">
        <v>2171000</v>
      </c>
      <c r="L13" s="4"/>
      <c r="M13" s="4">
        <f t="shared" si="9"/>
        <v>6100821</v>
      </c>
      <c r="N13" s="4">
        <v>890317</v>
      </c>
      <c r="O13" s="4">
        <f t="shared" si="10"/>
        <v>5210504</v>
      </c>
      <c r="P13" s="4"/>
      <c r="Q13" s="4">
        <f t="shared" si="1"/>
        <v>0</v>
      </c>
      <c r="R13" s="4">
        <v>2376721</v>
      </c>
      <c r="S13" s="4">
        <f t="shared" si="2"/>
        <v>-2376721</v>
      </c>
      <c r="T13" s="4"/>
      <c r="U13" s="4">
        <f t="shared" si="3"/>
        <v>81811</v>
      </c>
      <c r="V13" s="4">
        <v>1993296</v>
      </c>
      <c r="W13" s="4">
        <f t="shared" si="4"/>
        <v>-1911485</v>
      </c>
      <c r="X13" s="4"/>
      <c r="Y13" s="4">
        <f>J13+K13</f>
        <v>2171000</v>
      </c>
      <c r="Z13" s="4">
        <v>829846</v>
      </c>
      <c r="AA13" s="4">
        <f t="shared" si="0"/>
        <v>1341154</v>
      </c>
      <c r="AC13" s="4">
        <f t="shared" si="5"/>
        <v>8353632</v>
      </c>
      <c r="AD13" s="4">
        <f t="shared" si="6"/>
        <v>6090180</v>
      </c>
      <c r="AE13" s="4">
        <f t="shared" si="7"/>
        <v>2263452</v>
      </c>
      <c r="AG13" s="4">
        <f t="shared" si="8"/>
        <v>2263452</v>
      </c>
    </row>
    <row r="14" spans="2:33" ht="18" customHeight="1">
      <c r="B14" s="1" t="s">
        <v>6</v>
      </c>
      <c r="D14" s="4"/>
      <c r="E14" s="4"/>
      <c r="F14" s="4"/>
      <c r="G14" s="4">
        <v>20000</v>
      </c>
      <c r="H14" s="4"/>
      <c r="I14" s="4">
        <v>20000</v>
      </c>
      <c r="J14" s="4"/>
      <c r="K14" s="4">
        <v>182000</v>
      </c>
      <c r="L14" s="4"/>
      <c r="M14" s="4"/>
      <c r="N14" s="4">
        <v>2590</v>
      </c>
      <c r="O14" s="4">
        <f t="shared" si="10"/>
        <v>-2590</v>
      </c>
      <c r="P14" s="4"/>
      <c r="Q14" s="4">
        <f t="shared" si="1"/>
        <v>20000</v>
      </c>
      <c r="R14" s="4">
        <v>333192</v>
      </c>
      <c r="S14" s="4">
        <f t="shared" si="2"/>
        <v>-313192</v>
      </c>
      <c r="T14" s="4"/>
      <c r="U14" s="4">
        <f t="shared" si="3"/>
        <v>20000</v>
      </c>
      <c r="V14" s="4">
        <v>794348</v>
      </c>
      <c r="W14" s="4">
        <f t="shared" si="4"/>
        <v>-774348</v>
      </c>
      <c r="X14" s="4"/>
      <c r="Y14" s="4">
        <f>J14+K14</f>
        <v>182000</v>
      </c>
      <c r="Z14" s="4">
        <v>715157</v>
      </c>
      <c r="AA14" s="4">
        <f t="shared" si="0"/>
        <v>-533157</v>
      </c>
      <c r="AC14" s="4">
        <f t="shared" si="5"/>
        <v>222000</v>
      </c>
      <c r="AD14" s="4">
        <f t="shared" si="6"/>
        <v>1845287</v>
      </c>
      <c r="AE14" s="4">
        <f t="shared" si="7"/>
        <v>-1623287</v>
      </c>
      <c r="AG14" s="4">
        <f t="shared" si="8"/>
        <v>-1623287</v>
      </c>
    </row>
    <row r="15" spans="2:33" ht="18" customHeight="1">
      <c r="B15" s="1" t="s">
        <v>7</v>
      </c>
      <c r="D15" s="4"/>
      <c r="E15" s="4"/>
      <c r="F15" s="4"/>
      <c r="G15" s="4"/>
      <c r="H15" s="4"/>
      <c r="I15" s="4"/>
      <c r="J15" s="4"/>
      <c r="K15" s="4">
        <v>925000</v>
      </c>
      <c r="L15" s="4"/>
      <c r="M15" s="4"/>
      <c r="N15" s="4"/>
      <c r="O15" s="4"/>
      <c r="P15" s="4"/>
      <c r="Q15" s="4">
        <f t="shared" si="1"/>
        <v>0</v>
      </c>
      <c r="R15" s="4"/>
      <c r="S15" s="4">
        <f t="shared" si="2"/>
        <v>0</v>
      </c>
      <c r="T15" s="4"/>
      <c r="U15" s="4">
        <f t="shared" si="3"/>
        <v>0</v>
      </c>
      <c r="V15" s="4"/>
      <c r="W15" s="4">
        <f t="shared" si="4"/>
        <v>0</v>
      </c>
      <c r="X15" s="4"/>
      <c r="Y15" s="4">
        <f>J15+K15</f>
        <v>925000</v>
      </c>
      <c r="Z15" s="4">
        <v>12136</v>
      </c>
      <c r="AA15" s="4">
        <f t="shared" si="0"/>
        <v>912864</v>
      </c>
      <c r="AC15" s="4">
        <f t="shared" si="5"/>
        <v>925000</v>
      </c>
      <c r="AD15" s="4">
        <f t="shared" si="6"/>
        <v>12136</v>
      </c>
      <c r="AE15" s="4">
        <f t="shared" si="7"/>
        <v>912864</v>
      </c>
      <c r="AG15" s="4">
        <f t="shared" si="8"/>
        <v>912864</v>
      </c>
    </row>
    <row r="16" spans="4:33" ht="18" customHeight="1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C16" s="4"/>
      <c r="AD16" s="4"/>
      <c r="AE16" s="4"/>
      <c r="AG16" s="4"/>
    </row>
    <row r="17" spans="2:33" ht="18" customHeight="1">
      <c r="B17" s="5" t="s">
        <v>5</v>
      </c>
      <c r="C17" s="5"/>
      <c r="D17" s="4">
        <f aca="true" t="shared" si="11" ref="D17:K17">SUM(D5:D15)</f>
        <v>6533114</v>
      </c>
      <c r="E17" s="4">
        <f t="shared" si="11"/>
        <v>3573707</v>
      </c>
      <c r="F17" s="4">
        <f t="shared" si="11"/>
        <v>7178594</v>
      </c>
      <c r="G17" s="4">
        <f t="shared" si="11"/>
        <v>4758243</v>
      </c>
      <c r="H17" s="4">
        <f t="shared" si="11"/>
        <v>8110333</v>
      </c>
      <c r="I17" s="4">
        <f t="shared" si="11"/>
        <v>5906780</v>
      </c>
      <c r="J17" s="4">
        <f t="shared" si="11"/>
        <v>16454000</v>
      </c>
      <c r="K17" s="4">
        <f t="shared" si="11"/>
        <v>7832579</v>
      </c>
      <c r="L17" s="4"/>
      <c r="M17" s="4">
        <f>SUM(M5:M15)</f>
        <v>10106821</v>
      </c>
      <c r="N17" s="4">
        <f>SUM(N5:N15)</f>
        <v>12672129</v>
      </c>
      <c r="O17" s="4">
        <f>SUM(O5:O15)</f>
        <v>-2565308</v>
      </c>
      <c r="P17" s="4"/>
      <c r="Q17" s="4">
        <f>SUM(Q5:Q15)</f>
        <v>11936837</v>
      </c>
      <c r="R17" s="4">
        <f>SUM(R5:R15)</f>
        <v>17121374</v>
      </c>
      <c r="S17" s="4">
        <f>SUM(S5:S15)</f>
        <v>-5184537</v>
      </c>
      <c r="T17" s="4"/>
      <c r="U17" s="4">
        <f>SUM(U5:U15)</f>
        <v>14017113</v>
      </c>
      <c r="V17" s="4">
        <f>SUM(V5:V15)</f>
        <v>18263576</v>
      </c>
      <c r="W17" s="4">
        <f>SUM(W5:W15)</f>
        <v>-4246463</v>
      </c>
      <c r="X17" s="4"/>
      <c r="Y17" s="4">
        <f>SUM(Y5:Y15)</f>
        <v>24286579</v>
      </c>
      <c r="Z17" s="4">
        <f>SUM(Z5:Z15)</f>
        <v>17237535</v>
      </c>
      <c r="AA17" s="4">
        <f>Y17-Z17</f>
        <v>7049044</v>
      </c>
      <c r="AC17" s="4">
        <f>SUM(AC5:AC15)</f>
        <v>60347350</v>
      </c>
      <c r="AD17" s="4">
        <f>SUM(AD5:AD15)</f>
        <v>65294614</v>
      </c>
      <c r="AE17" s="4">
        <f>SUM(AE5:AE15)</f>
        <v>-4947264</v>
      </c>
      <c r="AG17" s="4">
        <f t="shared" si="8"/>
        <v>-4947264</v>
      </c>
    </row>
    <row r="18" spans="6:26" ht="14.25">
      <c r="F18" s="4"/>
      <c r="G18" s="4"/>
      <c r="H18" s="4"/>
      <c r="I18" s="4"/>
      <c r="Z18" s="4"/>
    </row>
    <row r="19" spans="2:26" ht="14.25">
      <c r="B19" s="1" t="s">
        <v>8</v>
      </c>
      <c r="E19" s="1">
        <v>180000</v>
      </c>
      <c r="F19" s="4"/>
      <c r="G19" s="4">
        <v>291625</v>
      </c>
      <c r="H19" s="4"/>
      <c r="I19" s="4">
        <v>504542</v>
      </c>
      <c r="J19" s="1">
        <v>504542</v>
      </c>
      <c r="K19" s="4">
        <v>680208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>
        <f>J19+K19</f>
        <v>1184750</v>
      </c>
      <c r="Z19" s="4"/>
    </row>
    <row r="20" spans="2:26" ht="14.25">
      <c r="B20" s="1" t="s">
        <v>9</v>
      </c>
      <c r="E20" s="4">
        <v>1017732</v>
      </c>
      <c r="F20" s="4"/>
      <c r="G20" s="4">
        <v>823056</v>
      </c>
      <c r="H20" s="4"/>
      <c r="I20" s="4">
        <v>1386170</v>
      </c>
      <c r="K20" s="4">
        <v>1392182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>
        <f>J20+K20</f>
        <v>1392182</v>
      </c>
      <c r="Z20" s="4"/>
    </row>
    <row r="21" spans="2:26" ht="14.25">
      <c r="B21" s="5" t="s">
        <v>5</v>
      </c>
      <c r="C21" s="5"/>
      <c r="D21" s="5"/>
      <c r="E21" s="4">
        <f>D17+E17+E19+E20</f>
        <v>11304553</v>
      </c>
      <c r="F21" s="4"/>
      <c r="G21" s="4">
        <f>F17+G17+G19+G20</f>
        <v>13051518</v>
      </c>
      <c r="H21" s="4">
        <f>H17+H19+H20</f>
        <v>8110333</v>
      </c>
      <c r="I21" s="4">
        <f>I17</f>
        <v>5906780</v>
      </c>
      <c r="J21" s="4">
        <f>J17+J19+J20</f>
        <v>16958542</v>
      </c>
      <c r="K21" s="4">
        <f>K17+K19+K20</f>
        <v>9904969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>
        <f>Y17+Y19+Y20</f>
        <v>26863511</v>
      </c>
      <c r="Z21" s="4">
        <f>Z17</f>
        <v>17237535</v>
      </c>
    </row>
    <row r="22" spans="2:26" ht="14.25">
      <c r="B22" s="1" t="s">
        <v>10</v>
      </c>
      <c r="E22" s="4">
        <v>11304553</v>
      </c>
      <c r="F22" s="4"/>
      <c r="G22" s="4">
        <v>13051518</v>
      </c>
      <c r="H22" s="4">
        <v>8110333</v>
      </c>
      <c r="I22" s="4">
        <v>5906780</v>
      </c>
      <c r="Y22" s="4">
        <v>26358969</v>
      </c>
      <c r="Z22" s="4">
        <v>17237535</v>
      </c>
    </row>
    <row r="23" spans="2:26" ht="14.25">
      <c r="B23" s="5" t="s">
        <v>11</v>
      </c>
      <c r="C23" s="5"/>
      <c r="D23" s="5"/>
      <c r="E23" s="4">
        <f>E22-E21</f>
        <v>0</v>
      </c>
      <c r="F23" s="4"/>
      <c r="G23" s="4">
        <f>G22-G21</f>
        <v>0</v>
      </c>
      <c r="H23" s="4">
        <f>H22-H21</f>
        <v>0</v>
      </c>
      <c r="I23" s="4">
        <f>I22-I21</f>
        <v>0</v>
      </c>
      <c r="V23" s="4"/>
      <c r="Y23" s="4">
        <f>Y22-Y21</f>
        <v>-504542</v>
      </c>
      <c r="Z23" s="4">
        <f>Z22-Z21</f>
        <v>0</v>
      </c>
    </row>
    <row r="24" spans="5:9" ht="14.25">
      <c r="E24" s="4"/>
      <c r="F24" s="4"/>
      <c r="G24" s="4"/>
      <c r="I24" s="4">
        <f>H21+I21+I19+I20</f>
        <v>15907825</v>
      </c>
    </row>
    <row r="25" spans="2:22" ht="14.25">
      <c r="B25" s="5" t="s">
        <v>10</v>
      </c>
      <c r="E25" s="4"/>
      <c r="F25" s="4"/>
      <c r="G25" s="4"/>
      <c r="I25" s="4">
        <v>15907825</v>
      </c>
      <c r="V25" s="4">
        <v>18263576</v>
      </c>
    </row>
    <row r="26" spans="2:22" ht="14.25">
      <c r="B26" s="5" t="s">
        <v>11</v>
      </c>
      <c r="E26" s="4"/>
      <c r="F26" s="4"/>
      <c r="G26" s="4"/>
      <c r="I26" s="4">
        <f>I25-I24</f>
        <v>0</v>
      </c>
      <c r="V26" s="4">
        <f>V25-V17</f>
        <v>0</v>
      </c>
    </row>
  </sheetData>
  <sheetProtection/>
  <mergeCells count="9">
    <mergeCell ref="D2:E2"/>
    <mergeCell ref="M2:O2"/>
    <mergeCell ref="Y2:AA2"/>
    <mergeCell ref="AC2:AE2"/>
    <mergeCell ref="U2:W2"/>
    <mergeCell ref="H2:I2"/>
    <mergeCell ref="F2:G2"/>
    <mergeCell ref="Q2:S2"/>
    <mergeCell ref="J2:K2"/>
  </mergeCells>
  <printOptions horizontalCentered="1"/>
  <pageMargins left="0.7" right="0.7" top="2.5" bottom="1" header="1.55" footer="0.55"/>
  <pageSetup horizontalDpi="96" verticalDpi="96" orientation="portrait" r:id="rId1"/>
  <headerFooter>
    <oddHeader>&amp;C&amp;"Helvetica LT Std,Regular"&amp;14Program Activity Revenue and Expenses
&amp;12Kuali Foundation Inc. June 2009 - June 2013</oddHeader>
    <oddFooter>&amp;L&amp;"Helvetica LT Std,Regular"&amp;10Jim Farmer, instructional media + magic inc.&amp;C&amp;"Helvetica LT Std,Regular"&amp;P&amp;R&amp;"Helvetica LT Std,Regular"&amp;10 8 August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84"/>
  <sheetViews>
    <sheetView zoomScalePageLayoutView="0" workbookViewId="0" topLeftCell="A55">
      <selection activeCell="B81" sqref="B81"/>
    </sheetView>
  </sheetViews>
  <sheetFormatPr defaultColWidth="9.00390625" defaultRowHeight="14.25"/>
  <cols>
    <col min="2" max="2" width="11.625" style="0" bestFit="1" customWidth="1"/>
    <col min="3" max="3" width="10.50390625" style="0" bestFit="1" customWidth="1"/>
    <col min="4" max="5" width="11.125" style="0" bestFit="1" customWidth="1"/>
    <col min="6" max="6" width="10.50390625" style="0" bestFit="1" customWidth="1"/>
    <col min="8" max="8" width="10.50390625" style="0" bestFit="1" customWidth="1"/>
    <col min="9" max="9" width="9.50390625" style="0" bestFit="1" customWidth="1"/>
    <col min="10" max="10" width="10.125" style="0" bestFit="1" customWidth="1"/>
    <col min="11" max="11" width="10.50390625" style="0" bestFit="1" customWidth="1"/>
  </cols>
  <sheetData>
    <row r="2" ht="14.25">
      <c r="A2" t="s">
        <v>30</v>
      </c>
    </row>
    <row r="3" spans="3:6" ht="14.25">
      <c r="C3" s="7" t="s">
        <v>24</v>
      </c>
      <c r="D3" s="7" t="s">
        <v>25</v>
      </c>
      <c r="E3" s="7" t="s">
        <v>26</v>
      </c>
      <c r="F3" s="7" t="s">
        <v>27</v>
      </c>
    </row>
    <row r="4" spans="2:10" ht="14.25">
      <c r="B4" t="s">
        <v>28</v>
      </c>
      <c r="C4" s="6">
        <f>H4</f>
        <v>2500000</v>
      </c>
      <c r="D4" s="6">
        <f>H5</f>
        <v>2593936</v>
      </c>
      <c r="E4" s="6">
        <f>H6</f>
        <v>4816093</v>
      </c>
      <c r="F4" s="6">
        <f>H7</f>
        <v>13192000</v>
      </c>
      <c r="H4" s="6">
        <v>2500000</v>
      </c>
      <c r="I4" s="6">
        <v>7282342</v>
      </c>
      <c r="J4" s="6">
        <v>-4782342</v>
      </c>
    </row>
    <row r="5" spans="2:10" ht="14.25">
      <c r="B5" t="s">
        <v>13</v>
      </c>
      <c r="C5" s="6">
        <f>I4</f>
        <v>7282342</v>
      </c>
      <c r="D5" s="6">
        <f>I5</f>
        <v>8042463</v>
      </c>
      <c r="E5" s="6">
        <f>I6</f>
        <v>6436631</v>
      </c>
      <c r="F5" s="6">
        <f>I7</f>
        <v>8579625</v>
      </c>
      <c r="H5" s="6">
        <v>2593936</v>
      </c>
      <c r="I5" s="6">
        <v>8042463</v>
      </c>
      <c r="J5" s="6">
        <v>-5448527</v>
      </c>
    </row>
    <row r="6" spans="2:10" ht="14.25">
      <c r="B6" t="s">
        <v>29</v>
      </c>
      <c r="C6" s="6">
        <f>C4-C5</f>
        <v>-4782342</v>
      </c>
      <c r="D6" s="6">
        <f>D4-D5</f>
        <v>-5448527</v>
      </c>
      <c r="E6" s="6">
        <f>E4-E5</f>
        <v>-1620538</v>
      </c>
      <c r="F6" s="6">
        <f>F4-F5</f>
        <v>4612375</v>
      </c>
      <c r="H6" s="6">
        <v>4816093</v>
      </c>
      <c r="I6" s="6">
        <v>6436631</v>
      </c>
      <c r="J6" s="6">
        <v>-1620538</v>
      </c>
    </row>
    <row r="7" spans="2:10" ht="14.25">
      <c r="B7" t="s">
        <v>34</v>
      </c>
      <c r="C7" s="6">
        <f>J4</f>
        <v>-4782342</v>
      </c>
      <c r="D7" s="6">
        <f>J4+J5</f>
        <v>-10230869</v>
      </c>
      <c r="E7" s="6">
        <f>J4+J5+J6</f>
        <v>-11851407</v>
      </c>
      <c r="F7" s="6">
        <f>J4+J5+J6+J7</f>
        <v>-7239032</v>
      </c>
      <c r="H7" s="6">
        <v>13192000</v>
      </c>
      <c r="I7" s="6">
        <v>8579625</v>
      </c>
      <c r="J7" s="6">
        <v>4612375</v>
      </c>
    </row>
    <row r="8" ht="14.25">
      <c r="J8" s="6">
        <f>SUM(J4:J7)</f>
        <v>-7239032</v>
      </c>
    </row>
    <row r="9" ht="14.25">
      <c r="A9" t="s">
        <v>31</v>
      </c>
    </row>
    <row r="11" spans="3:6" ht="14.25">
      <c r="C11" t="s">
        <v>24</v>
      </c>
      <c r="D11" t="s">
        <v>25</v>
      </c>
      <c r="E11" t="s">
        <v>26</v>
      </c>
      <c r="F11" t="s">
        <v>27</v>
      </c>
    </row>
    <row r="12" spans="2:11" ht="14.25">
      <c r="B12" t="s">
        <v>28</v>
      </c>
      <c r="C12" s="6">
        <f>H12</f>
        <v>426000</v>
      </c>
      <c r="D12" s="6">
        <f>H13</f>
        <v>2432150</v>
      </c>
      <c r="E12" s="6">
        <f>H14</f>
        <v>5074891</v>
      </c>
      <c r="F12" s="6">
        <f>H15</f>
        <v>1127079</v>
      </c>
      <c r="H12" s="6">
        <v>426000</v>
      </c>
      <c r="I12" s="6">
        <v>1920300</v>
      </c>
      <c r="J12" s="6">
        <v>-1494300</v>
      </c>
      <c r="K12" s="6">
        <f>SUM(H12:J12)</f>
        <v>852000</v>
      </c>
    </row>
    <row r="13" spans="2:11" ht="14.25">
      <c r="B13" t="s">
        <v>13</v>
      </c>
      <c r="C13" s="6">
        <f>I12</f>
        <v>1920300</v>
      </c>
      <c r="D13" s="6">
        <f>I13</f>
        <v>1920300</v>
      </c>
      <c r="E13" s="6">
        <f>I14</f>
        <v>2945278</v>
      </c>
      <c r="F13" s="6">
        <f>I15</f>
        <v>2086894</v>
      </c>
      <c r="H13" s="6">
        <v>2432150</v>
      </c>
      <c r="I13" s="6">
        <v>1920300</v>
      </c>
      <c r="J13" s="6">
        <v>511850</v>
      </c>
      <c r="K13" s="6">
        <f>SUM(H13:J13)</f>
        <v>4864300</v>
      </c>
    </row>
    <row r="14" spans="2:11" ht="14.25">
      <c r="B14" t="s">
        <v>29</v>
      </c>
      <c r="C14" s="6">
        <f>J12</f>
        <v>-1494300</v>
      </c>
      <c r="D14" s="6">
        <f>J13</f>
        <v>511850</v>
      </c>
      <c r="E14" s="6">
        <f>J14</f>
        <v>2129613</v>
      </c>
      <c r="F14" s="6">
        <f>J15</f>
        <v>-959815</v>
      </c>
      <c r="H14" s="6">
        <v>5074891</v>
      </c>
      <c r="I14" s="6">
        <v>2945278</v>
      </c>
      <c r="J14" s="6">
        <v>2129613</v>
      </c>
      <c r="K14" s="6">
        <f>SUM(H14:J14)</f>
        <v>10149782</v>
      </c>
    </row>
    <row r="15" spans="2:11" ht="14.25">
      <c r="B15" t="s">
        <v>32</v>
      </c>
      <c r="C15" s="6">
        <f>C14</f>
        <v>-1494300</v>
      </c>
      <c r="D15" s="6">
        <f>C15+D14</f>
        <v>-982450</v>
      </c>
      <c r="E15" s="6">
        <f>D15+E14</f>
        <v>1147163</v>
      </c>
      <c r="F15" s="6">
        <f>E15+F14</f>
        <v>187348</v>
      </c>
      <c r="H15" s="6">
        <v>1127079</v>
      </c>
      <c r="I15" s="6">
        <v>2086894</v>
      </c>
      <c r="J15" s="6">
        <v>-959815</v>
      </c>
      <c r="K15" s="6">
        <f>SUM(H15:J15)</f>
        <v>2254158</v>
      </c>
    </row>
    <row r="16" ht="14.25">
      <c r="J16" s="6">
        <f>SUM(J12:J15)</f>
        <v>187348</v>
      </c>
    </row>
    <row r="17" ht="14.25">
      <c r="A17" t="s">
        <v>33</v>
      </c>
    </row>
    <row r="18" spans="3:6" ht="14.25">
      <c r="C18" t="s">
        <v>24</v>
      </c>
      <c r="D18" t="s">
        <v>25</v>
      </c>
      <c r="E18" t="s">
        <v>26</v>
      </c>
      <c r="F18" t="s">
        <v>27</v>
      </c>
    </row>
    <row r="19" spans="2:10" ht="14.25">
      <c r="B19" t="s">
        <v>28</v>
      </c>
      <c r="C19" s="6">
        <f>H19</f>
        <v>270000</v>
      </c>
      <c r="D19" s="6">
        <f>H20</f>
        <v>2156250</v>
      </c>
      <c r="E19" s="6">
        <f>H21</f>
        <v>1215833</v>
      </c>
      <c r="F19" s="6">
        <f>H22</f>
        <v>2463750</v>
      </c>
      <c r="H19">
        <v>270000</v>
      </c>
      <c r="I19">
        <v>1383072</v>
      </c>
      <c r="J19">
        <v>-1113072</v>
      </c>
    </row>
    <row r="20" spans="2:10" ht="14.25">
      <c r="B20" t="s">
        <v>13</v>
      </c>
      <c r="C20" s="6">
        <f>I19</f>
        <v>1383072</v>
      </c>
      <c r="D20" s="6">
        <f>I20</f>
        <v>1743810</v>
      </c>
      <c r="E20" s="6">
        <f>I21</f>
        <v>2397513</v>
      </c>
      <c r="F20" s="6">
        <f>I22</f>
        <v>2265038</v>
      </c>
      <c r="H20">
        <v>2156250</v>
      </c>
      <c r="I20">
        <v>1743810</v>
      </c>
      <c r="J20">
        <v>412440</v>
      </c>
    </row>
    <row r="21" spans="2:10" ht="14.25">
      <c r="B21" t="s">
        <v>29</v>
      </c>
      <c r="C21" s="6">
        <f>J19</f>
        <v>-1113072</v>
      </c>
      <c r="D21" s="6">
        <f>J20</f>
        <v>412440</v>
      </c>
      <c r="E21" s="6">
        <f>J21</f>
        <v>-1181680</v>
      </c>
      <c r="F21" s="6">
        <f>J22</f>
        <v>198712</v>
      </c>
      <c r="H21">
        <v>1215833</v>
      </c>
      <c r="I21">
        <v>2397513</v>
      </c>
      <c r="J21">
        <v>-1181680</v>
      </c>
    </row>
    <row r="22" spans="2:10" ht="14.25">
      <c r="B22" t="s">
        <v>34</v>
      </c>
      <c r="C22" s="6">
        <f>C21</f>
        <v>-1113072</v>
      </c>
      <c r="D22" s="6">
        <f>C22+D21</f>
        <v>-700632</v>
      </c>
      <c r="E22" s="6">
        <f>D22+E21</f>
        <v>-1882312</v>
      </c>
      <c r="F22" s="6">
        <f>E22+F21</f>
        <v>-1683600</v>
      </c>
      <c r="H22">
        <v>2463750</v>
      </c>
      <c r="I22">
        <v>2265038</v>
      </c>
      <c r="J22">
        <v>198712</v>
      </c>
    </row>
    <row r="32" spans="4:6" ht="14.25">
      <c r="D32" t="s">
        <v>35</v>
      </c>
      <c r="E32" t="s">
        <v>13</v>
      </c>
      <c r="F32" t="s">
        <v>15</v>
      </c>
    </row>
    <row r="33" spans="1:8" ht="14.25">
      <c r="A33">
        <v>1</v>
      </c>
      <c r="B33" t="s">
        <v>12</v>
      </c>
      <c r="D33" s="6">
        <v>8353632</v>
      </c>
      <c r="E33" s="6">
        <v>6090180</v>
      </c>
      <c r="F33" s="6">
        <v>2263452</v>
      </c>
      <c r="G33" s="6"/>
      <c r="H33" s="6">
        <v>247836</v>
      </c>
    </row>
    <row r="34" spans="1:8" ht="14.25">
      <c r="A34">
        <v>2</v>
      </c>
      <c r="B34" t="s">
        <v>0</v>
      </c>
      <c r="D34" s="6">
        <v>6013751</v>
      </c>
      <c r="E34" s="6">
        <v>5765915</v>
      </c>
      <c r="F34" s="6">
        <v>247836</v>
      </c>
      <c r="G34" s="6"/>
      <c r="H34" s="6">
        <v>187348</v>
      </c>
    </row>
    <row r="35" spans="1:8" ht="14.25">
      <c r="A35">
        <v>3</v>
      </c>
      <c r="B35" t="s">
        <v>4</v>
      </c>
      <c r="D35" s="6">
        <v>3043500</v>
      </c>
      <c r="E35" s="6">
        <v>1732109</v>
      </c>
      <c r="F35" s="6">
        <v>1311391</v>
      </c>
      <c r="G35" s="6"/>
      <c r="H35" s="6">
        <v>-1683600</v>
      </c>
    </row>
    <row r="36" spans="1:8" ht="14.25">
      <c r="A36">
        <v>4</v>
      </c>
      <c r="B36" t="s">
        <v>19</v>
      </c>
      <c r="D36" s="6">
        <v>1051000</v>
      </c>
      <c r="E36" s="6">
        <v>1120597</v>
      </c>
      <c r="F36" s="6">
        <v>-69597</v>
      </c>
      <c r="G36" s="6"/>
      <c r="H36" s="6">
        <v>-7239032</v>
      </c>
    </row>
    <row r="37" spans="1:8" ht="14.25">
      <c r="A37">
        <v>5</v>
      </c>
      <c r="B37" t="s">
        <v>1</v>
      </c>
      <c r="D37" s="6">
        <v>9060120</v>
      </c>
      <c r="E37" s="6">
        <v>8872772</v>
      </c>
      <c r="F37" s="6">
        <v>187348</v>
      </c>
      <c r="G37" s="6"/>
      <c r="H37" s="6">
        <v>713100</v>
      </c>
    </row>
    <row r="38" spans="1:8" ht="14.25">
      <c r="A38">
        <v>6</v>
      </c>
      <c r="B38" t="s">
        <v>36</v>
      </c>
      <c r="D38" s="6">
        <v>23102029</v>
      </c>
      <c r="E38" s="6">
        <v>30341061</v>
      </c>
      <c r="F38" s="6">
        <v>-7239032</v>
      </c>
      <c r="G38" s="6"/>
      <c r="H38" s="6">
        <v>1311391</v>
      </c>
    </row>
    <row r="39" spans="1:8" ht="14.25">
      <c r="A39">
        <v>7</v>
      </c>
      <c r="B39" t="s">
        <v>3</v>
      </c>
      <c r="D39" s="6">
        <v>1596500</v>
      </c>
      <c r="E39" s="6">
        <v>883400</v>
      </c>
      <c r="F39" s="6">
        <v>713100</v>
      </c>
      <c r="G39" s="6"/>
      <c r="H39" s="6">
        <v>-69597</v>
      </c>
    </row>
    <row r="40" spans="1:8" ht="14.25">
      <c r="A40">
        <v>8</v>
      </c>
      <c r="B40" t="s">
        <v>6</v>
      </c>
      <c r="D40" s="6">
        <v>222000</v>
      </c>
      <c r="E40" s="6">
        <v>1845287</v>
      </c>
      <c r="F40" s="6">
        <v>-1623287</v>
      </c>
      <c r="G40" s="6"/>
      <c r="H40" s="6">
        <v>2263452</v>
      </c>
    </row>
    <row r="41" spans="1:8" ht="14.25">
      <c r="A41">
        <v>9</v>
      </c>
      <c r="B41" t="s">
        <v>2</v>
      </c>
      <c r="D41" s="6">
        <v>6105833</v>
      </c>
      <c r="E41" s="6">
        <v>7789433</v>
      </c>
      <c r="F41" s="6">
        <v>-1683600</v>
      </c>
      <c r="G41" s="6"/>
      <c r="H41" s="6">
        <v>-1623287</v>
      </c>
    </row>
    <row r="42" spans="1:8" ht="14.25">
      <c r="A42">
        <v>10</v>
      </c>
      <c r="B42" t="s">
        <v>7</v>
      </c>
      <c r="D42" s="6">
        <v>925000</v>
      </c>
      <c r="E42" s="6">
        <v>12136</v>
      </c>
      <c r="F42" s="6">
        <v>912864</v>
      </c>
      <c r="G42" s="6"/>
      <c r="H42" s="6">
        <v>912864</v>
      </c>
    </row>
    <row r="43" spans="1:8" ht="14.25">
      <c r="A43">
        <v>11</v>
      </c>
      <c r="B43" t="s">
        <v>5</v>
      </c>
      <c r="D43" s="6">
        <v>60347350</v>
      </c>
      <c r="E43" s="6">
        <v>65294614</v>
      </c>
      <c r="F43" s="6">
        <v>-4947264</v>
      </c>
      <c r="G43" s="6"/>
      <c r="H43" s="6">
        <v>-4947264</v>
      </c>
    </row>
    <row r="45" ht="14.25">
      <c r="A45" t="s">
        <v>48</v>
      </c>
    </row>
    <row r="47" spans="3:6" ht="14.25">
      <c r="C47" t="s">
        <v>24</v>
      </c>
      <c r="D47" t="s">
        <v>25</v>
      </c>
      <c r="E47" t="s">
        <v>26</v>
      </c>
      <c r="F47" t="s">
        <v>27</v>
      </c>
    </row>
    <row r="48" spans="2:6" ht="14.25">
      <c r="B48" t="s">
        <v>37</v>
      </c>
      <c r="C48" s="6">
        <v>279579</v>
      </c>
      <c r="D48" s="6">
        <v>428130</v>
      </c>
      <c r="E48" s="6">
        <v>519267</v>
      </c>
      <c r="F48" s="6">
        <v>533399</v>
      </c>
    </row>
    <row r="49" spans="2:6" ht="14.25">
      <c r="B49" t="s">
        <v>38</v>
      </c>
      <c r="C49" s="6">
        <v>251409</v>
      </c>
      <c r="D49" s="6">
        <v>392414</v>
      </c>
      <c r="E49" s="6">
        <v>428391</v>
      </c>
      <c r="F49" s="6">
        <v>455304</v>
      </c>
    </row>
    <row r="50" spans="2:6" ht="14.25">
      <c r="B50" t="s">
        <v>40</v>
      </c>
      <c r="C50" s="6"/>
      <c r="D50" s="6"/>
      <c r="E50" s="6">
        <v>69292</v>
      </c>
      <c r="F50" s="6">
        <v>83027</v>
      </c>
    </row>
    <row r="51" spans="2:6" ht="14.25">
      <c r="B51" t="s">
        <v>41</v>
      </c>
      <c r="C51" s="6"/>
      <c r="D51" s="6"/>
      <c r="E51" s="6">
        <v>166018</v>
      </c>
      <c r="F51" s="6">
        <v>137258</v>
      </c>
    </row>
    <row r="52" spans="2:6" ht="14.25">
      <c r="B52" t="s">
        <v>39</v>
      </c>
      <c r="C52" s="6">
        <f>C48-C49+C50-C51</f>
        <v>28170</v>
      </c>
      <c r="D52" s="6">
        <f>D48-D49+D50-D51</f>
        <v>35716</v>
      </c>
      <c r="E52" s="6">
        <f>E48-E49+E50-E51</f>
        <v>-5850</v>
      </c>
      <c r="F52" s="6">
        <f>F48-F49+F50-F51</f>
        <v>23864</v>
      </c>
    </row>
    <row r="53" spans="3:6" ht="14.25">
      <c r="C53" s="6"/>
      <c r="D53" s="6"/>
      <c r="E53" s="6"/>
      <c r="F53" s="6"/>
    </row>
    <row r="54" spans="1:6" ht="14.25">
      <c r="A54" t="s">
        <v>49</v>
      </c>
      <c r="C54" s="6"/>
      <c r="D54" s="6"/>
      <c r="E54" s="6"/>
      <c r="F54" s="6"/>
    </row>
    <row r="56" spans="3:6" ht="14.25">
      <c r="C56" t="s">
        <v>24</v>
      </c>
      <c r="D56" t="s">
        <v>25</v>
      </c>
      <c r="E56" t="s">
        <v>26</v>
      </c>
      <c r="F56" t="s">
        <v>27</v>
      </c>
    </row>
    <row r="57" spans="2:6" ht="14.25">
      <c r="B57" t="s">
        <v>42</v>
      </c>
      <c r="C57" s="6">
        <v>12757001</v>
      </c>
      <c r="D57" s="6">
        <v>14864918</v>
      </c>
      <c r="E57" s="6">
        <v>16832920</v>
      </c>
      <c r="F57" s="6">
        <v>28301661</v>
      </c>
    </row>
    <row r="58" spans="2:6" ht="14.25">
      <c r="B58" t="s">
        <v>44</v>
      </c>
      <c r="C58" s="6">
        <v>790675</v>
      </c>
      <c r="D58" s="6">
        <v>875625</v>
      </c>
      <c r="E58" s="6">
        <v>1128758</v>
      </c>
      <c r="F58" s="6">
        <v>1208967</v>
      </c>
    </row>
    <row r="59" spans="2:6" ht="14.25">
      <c r="B59" t="s">
        <v>13</v>
      </c>
      <c r="C59" s="6">
        <v>13528504</v>
      </c>
      <c r="D59" s="6">
        <v>21589807</v>
      </c>
      <c r="E59" s="6">
        <v>21814562</v>
      </c>
      <c r="F59" s="6">
        <v>19541493</v>
      </c>
    </row>
    <row r="60" spans="2:6" ht="14.25">
      <c r="B60" t="s">
        <v>46</v>
      </c>
      <c r="C60" s="6">
        <v>0</v>
      </c>
      <c r="D60" s="6">
        <v>2344614</v>
      </c>
      <c r="E60" s="6">
        <v>1930296</v>
      </c>
      <c r="F60" s="6">
        <v>387083</v>
      </c>
    </row>
    <row r="61" spans="2:6" ht="14.25">
      <c r="B61" t="s">
        <v>45</v>
      </c>
      <c r="C61" s="6">
        <v>604966</v>
      </c>
      <c r="D61" s="6">
        <v>1113756</v>
      </c>
      <c r="E61" s="6">
        <v>922714</v>
      </c>
      <c r="F61" s="6">
        <v>1324313</v>
      </c>
    </row>
    <row r="62" spans="2:6" ht="14.25">
      <c r="B62" t="s">
        <v>43</v>
      </c>
      <c r="C62" s="4">
        <v>-771503</v>
      </c>
      <c r="D62" s="6">
        <v>-6724889</v>
      </c>
      <c r="E62" s="6">
        <v>-4981642</v>
      </c>
      <c r="F62" s="6">
        <v>8760168</v>
      </c>
    </row>
    <row r="64" spans="2:6" ht="14.25">
      <c r="B64" t="s">
        <v>50</v>
      </c>
      <c r="C64" s="6">
        <v>10106821</v>
      </c>
      <c r="D64" s="6">
        <v>11936837</v>
      </c>
      <c r="E64" s="6">
        <v>14017113</v>
      </c>
      <c r="F64" s="6">
        <v>24286519</v>
      </c>
    </row>
    <row r="65" spans="2:6" ht="14.25">
      <c r="B65" t="s">
        <v>51</v>
      </c>
      <c r="C65" s="6">
        <v>12672129</v>
      </c>
      <c r="D65" s="6">
        <v>17121374</v>
      </c>
      <c r="E65" s="6">
        <v>18263576</v>
      </c>
      <c r="F65" s="6">
        <v>17237535</v>
      </c>
    </row>
    <row r="68" ht="14.25">
      <c r="A68" t="s">
        <v>47</v>
      </c>
    </row>
    <row r="70" spans="3:6" ht="14.25">
      <c r="C70" t="s">
        <v>24</v>
      </c>
      <c r="D70" t="s">
        <v>25</v>
      </c>
      <c r="E70" t="s">
        <v>26</v>
      </c>
      <c r="F70" t="s">
        <v>27</v>
      </c>
    </row>
    <row r="71" spans="2:6" ht="14.25">
      <c r="B71" t="s">
        <v>42</v>
      </c>
      <c r="C71" s="8">
        <f>(C57/$C$57)-1</f>
        <v>0</v>
      </c>
      <c r="D71" s="8">
        <f>(D57/$C$57)-1</f>
        <v>0.16523609271489437</v>
      </c>
      <c r="E71" s="8">
        <f>(E57/$C$57)-1</f>
        <v>0.31950448228388484</v>
      </c>
      <c r="F71" s="8">
        <f>(F57/$C$57)-1</f>
        <v>1.2185199327020513</v>
      </c>
    </row>
    <row r="72" spans="2:6" ht="14.25">
      <c r="B72" t="s">
        <v>44</v>
      </c>
      <c r="C72" s="8">
        <f>(C58/$C$58)-1</f>
        <v>0</v>
      </c>
      <c r="D72" s="8">
        <f>(D58/$C$58)-1</f>
        <v>0.10743984570145759</v>
      </c>
      <c r="E72" s="8">
        <f>(E58/$C$58)-1</f>
        <v>0.42758782053308875</v>
      </c>
      <c r="F72" s="8">
        <f>(F58/$C$58)-1</f>
        <v>0.529031523698106</v>
      </c>
    </row>
    <row r="73" spans="2:6" ht="14.25">
      <c r="B73" t="s">
        <v>13</v>
      </c>
      <c r="C73" s="8">
        <f>(C59/$C$59)-1</f>
        <v>0</v>
      </c>
      <c r="D73" s="8">
        <f>(D59/$C$59)-1</f>
        <v>0.5958754197803393</v>
      </c>
      <c r="E73" s="8">
        <f>(E59/$C$59)-1</f>
        <v>0.6124888605569396</v>
      </c>
      <c r="F73" s="8">
        <f>(F59/$C$59)-1</f>
        <v>0.4444681392709793</v>
      </c>
    </row>
    <row r="74" spans="2:6" ht="14.25">
      <c r="B74" t="s">
        <v>46</v>
      </c>
      <c r="C74" s="8"/>
      <c r="D74" s="8">
        <f>(D60/$D$60)-1</f>
        <v>0</v>
      </c>
      <c r="E74" s="8">
        <f>(E60/$D$60)-1</f>
        <v>-0.17671053742748277</v>
      </c>
      <c r="F74" s="8">
        <f>(F60/$D$60)-1</f>
        <v>-0.8349054471226394</v>
      </c>
    </row>
    <row r="75" spans="2:6" ht="14.25">
      <c r="B75" t="s">
        <v>45</v>
      </c>
      <c r="C75" s="8">
        <f>(C61/$C$61)-1</f>
        <v>0</v>
      </c>
      <c r="D75" s="8">
        <f>(D61/$C$61)-1</f>
        <v>0.841022470684303</v>
      </c>
      <c r="E75" s="8">
        <f>(E61/$C$61)-1</f>
        <v>0.5252328230016232</v>
      </c>
      <c r="F75" s="8">
        <f>(F61/$C$61)-1</f>
        <v>1.1890701295610002</v>
      </c>
    </row>
    <row r="76" spans="2:6" ht="14.25">
      <c r="B76" t="s">
        <v>43</v>
      </c>
      <c r="C76" s="8">
        <f>(C62/$C$62)-1</f>
        <v>0</v>
      </c>
      <c r="D76" s="8">
        <f>(D62/$C$62)-1</f>
        <v>7.71660771247811</v>
      </c>
      <c r="E76" s="8">
        <f>(E62/$C$62)-1</f>
        <v>5.45706108725436</v>
      </c>
      <c r="F76" s="8">
        <f>(F62/$C$62)-1</f>
        <v>-12.354677817195785</v>
      </c>
    </row>
    <row r="78" ht="14.25">
      <c r="A78" t="s">
        <v>54</v>
      </c>
    </row>
    <row r="80" spans="3:6" ht="14.25">
      <c r="C80" t="s">
        <v>24</v>
      </c>
      <c r="D80" t="s">
        <v>25</v>
      </c>
      <c r="E80" t="s">
        <v>26</v>
      </c>
      <c r="F80" t="s">
        <v>27</v>
      </c>
    </row>
    <row r="81" spans="2:6" ht="14.25">
      <c r="B81" t="s">
        <v>56</v>
      </c>
      <c r="C81" s="8">
        <f>C65/C64</f>
        <v>1.2538194749862495</v>
      </c>
      <c r="D81" s="8">
        <f>D65/D64</f>
        <v>1.434330886817002</v>
      </c>
      <c r="E81" s="8">
        <f>E65/E64</f>
        <v>1.3029484744825843</v>
      </c>
      <c r="F81" s="8">
        <f>F65/F64</f>
        <v>0.7097573349231316</v>
      </c>
    </row>
    <row r="82" spans="2:6" ht="14.25">
      <c r="B82" t="s">
        <v>55</v>
      </c>
      <c r="C82" s="8">
        <f>(C48+C50)/C57</f>
        <v>0.02191573082106053</v>
      </c>
      <c r="D82" s="8">
        <f>(D48+D50)/D57</f>
        <v>0.028801369775467312</v>
      </c>
      <c r="E82" s="8">
        <f>(E48+E50)/E57</f>
        <v>0.03496475953072907</v>
      </c>
      <c r="F82" s="8">
        <f>(F48+F50)/F57</f>
        <v>0.02178055909863382</v>
      </c>
    </row>
    <row r="83" spans="2:6" ht="14.25">
      <c r="B83" t="s">
        <v>52</v>
      </c>
      <c r="C83" s="8">
        <f>C61/C65</f>
        <v>0.0477398864863197</v>
      </c>
      <c r="D83" s="8">
        <f>D61/D65</f>
        <v>0.06505062035324968</v>
      </c>
      <c r="E83" s="8">
        <f>E61/E65</f>
        <v>0.05052208833582208</v>
      </c>
      <c r="F83" s="8">
        <f>F61/F65</f>
        <v>0.07682728417955352</v>
      </c>
    </row>
    <row r="84" spans="2:6" ht="14.25">
      <c r="B84" t="s">
        <v>53</v>
      </c>
      <c r="C84" s="8">
        <f>C60/C57</f>
        <v>0</v>
      </c>
      <c r="D84" s="8">
        <f>D60/D57</f>
        <v>0.15772801437586134</v>
      </c>
      <c r="E84" s="8">
        <f>E60/E57</f>
        <v>0.11467386525926578</v>
      </c>
      <c r="F84" s="8">
        <f>F60/F57</f>
        <v>0.013677041782106004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instructional media + magic,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Farmer</dc:creator>
  <cp:keywords/>
  <dc:description/>
  <cp:lastModifiedBy>Jim Farmer</cp:lastModifiedBy>
  <cp:lastPrinted>2014-08-09T01:40:21Z</cp:lastPrinted>
  <dcterms:created xsi:type="dcterms:W3CDTF">2014-08-08T16:32:29Z</dcterms:created>
  <dcterms:modified xsi:type="dcterms:W3CDTF">2014-08-10T00:02:17Z</dcterms:modified>
  <cp:category/>
  <cp:version/>
  <cp:contentType/>
  <cp:contentStatus/>
</cp:coreProperties>
</file>