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660" windowHeight="11445" activeTab="1"/>
  </bookViews>
  <sheets>
    <sheet name="California" sheetId="1" r:id="rId1"/>
    <sheet name="2013-2014" sheetId="2" r:id="rId2"/>
  </sheets>
  <definedNames/>
  <calcPr fullCalcOnLoad="1"/>
</workbook>
</file>

<file path=xl/sharedStrings.xml><?xml version="1.0" encoding="utf-8"?>
<sst xmlns="http://schemas.openxmlformats.org/spreadsheetml/2006/main" count="143" uniqueCount="61">
  <si>
    <t>University of California</t>
  </si>
  <si>
    <t>California State University</t>
  </si>
  <si>
    <t>California Community Colleges</t>
  </si>
  <si>
    <t>California Postsecondary Education Council</t>
  </si>
  <si>
    <t>California Student Aid Commission</t>
  </si>
  <si>
    <t>Totals</t>
  </si>
  <si>
    <t>2007-08</t>
  </si>
  <si>
    <t>2008-09</t>
  </si>
  <si>
    <t>2009-10</t>
  </si>
  <si>
    <t>2010-11</t>
  </si>
  <si>
    <t>Amount</t>
  </si>
  <si>
    <t>Percent</t>
  </si>
  <si>
    <t>(Dollars in Millions)</t>
  </si>
  <si>
    <t>Control</t>
  </si>
  <si>
    <t>Change From 2007-2008</t>
  </si>
  <si>
    <t>Higher Education General Fund Appropriations</t>
  </si>
  <si>
    <t>Hastings College of Law</t>
  </si>
  <si>
    <t>Higher Education Enrollment</t>
  </si>
  <si>
    <t>2011-12</t>
  </si>
  <si>
    <t>Change From 2010-2011</t>
  </si>
  <si>
    <t>Higher Education General Funds Per Full-Time Equivalent Student</t>
  </si>
  <si>
    <t>Average</t>
  </si>
  <si>
    <t>Appropriations to Institutions</t>
  </si>
  <si>
    <t>Appropriations to agencies</t>
  </si>
  <si>
    <t>Percent of budget to agencies</t>
  </si>
  <si>
    <t>Thias page from the Legislative Analyst Data</t>
  </si>
  <si>
    <t>\</t>
  </si>
  <si>
    <t>2012-13</t>
  </si>
  <si>
    <t>2013-2014</t>
  </si>
  <si>
    <t>Other including Postsecondary Education Commission</t>
  </si>
  <si>
    <t>California Postsecondary Education Commision</t>
  </si>
  <si>
    <t>Thias page from the Govenor's Budget as published 10 January 2013; adjustments expected in May.</t>
  </si>
  <si>
    <t>From Governor's Budget 10 Jan 2013</t>
  </si>
  <si>
    <t xml:space="preserve">Growth rate per year 2011-2021 </t>
  </si>
  <si>
    <t>Projected from sector data</t>
  </si>
  <si>
    <t>2008 Projections to 2021</t>
  </si>
  <si>
    <t>Growth rate per year 2007-08 to 2009-2010</t>
  </si>
  <si>
    <t>Change From 2011-2012</t>
  </si>
  <si>
    <t>Growth rate per year 2007-08 to 2011-2012</t>
  </si>
  <si>
    <t>Credit</t>
  </si>
  <si>
    <t>Non Credit</t>
  </si>
  <si>
    <t>Total</t>
  </si>
  <si>
    <t>2011-2012</t>
  </si>
  <si>
    <t>California Community College, Chancellors Office</t>
  </si>
  <si>
    <t>Data from Dat Mart http://datamart.cccco.edu/Students/FTES_Summary.aspx</t>
  </si>
  <si>
    <t>2010-2011</t>
  </si>
  <si>
    <t>2009-2010</t>
  </si>
  <si>
    <t>2008-2009</t>
  </si>
  <si>
    <t>2007-2008</t>
  </si>
  <si>
    <t>2006-2007</t>
  </si>
  <si>
    <t>2005-2006</t>
  </si>
  <si>
    <t>2004-2005</t>
  </si>
  <si>
    <t>www.immagic.com/eLibrary/ARCHIVES/GENERAL/CSU_CAUS/C110902A.pdf</t>
  </si>
  <si>
    <t>www.immagic.com/eLibrary/ARCHIVES/GENERAL/UC_CA_US/P080401L.pdf</t>
  </si>
  <si>
    <t>Governor's Budget</t>
  </si>
  <si>
    <t>Legislative Analyst</t>
  </si>
  <si>
    <t>References</t>
  </si>
  <si>
    <t>www.immagic.com/eLibrary/ARCHIVES/GENERAL/CAGOV_US/L110119H.pdf</t>
  </si>
  <si>
    <t>www.immagic.com/eLibrary/ARCHIVES/GENERAL/CAGOV_US/G130110B.pdf</t>
  </si>
  <si>
    <t>For Michael Feldstein, e-Literate</t>
  </si>
  <si>
    <t>Change 2012-13 From 2007-2008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</si>
</sst>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#,##0.0_);\(#,##0.0\)"/>
    <numFmt numFmtId="166" formatCode="&quot;$&quot;#,##0.0"/>
    <numFmt numFmtId="167" formatCode="0.0%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Arial"/>
      <family val="2"/>
    </font>
    <font>
      <sz val="13"/>
      <color indexed="2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sz val="13"/>
      <color rgb="FFA5002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7" fillId="0" borderId="0" xfId="0" applyFont="1" applyAlignment="1">
      <alignment horizontal="right"/>
    </xf>
    <xf numFmtId="0" fontId="39" fillId="0" borderId="0" xfId="0" applyFont="1" applyAlignment="1">
      <alignment/>
    </xf>
    <xf numFmtId="0" fontId="0" fillId="0" borderId="0" xfId="0" applyAlignment="1">
      <alignment horizontal="right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40" fillId="0" borderId="0" xfId="0" applyFont="1" applyAlignment="1">
      <alignment/>
    </xf>
    <xf numFmtId="37" fontId="0" fillId="0" borderId="0" xfId="0" applyNumberFormat="1" applyAlignment="1">
      <alignment/>
    </xf>
    <xf numFmtId="37" fontId="37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3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7" fillId="0" borderId="0" xfId="0" applyNumberFormat="1" applyFont="1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 horizontal="left"/>
    </xf>
    <xf numFmtId="167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37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164" fontId="37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37" fontId="0" fillId="33" borderId="0" xfId="0" applyNumberFormat="1" applyFill="1" applyAlignment="1">
      <alignment/>
    </xf>
    <xf numFmtId="37" fontId="37" fillId="33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6">
      <selection activeCell="A58" sqref="A58"/>
    </sheetView>
  </sheetViews>
  <sheetFormatPr defaultColWidth="9.00390625" defaultRowHeight="14.25"/>
  <cols>
    <col min="1" max="1" width="37.25390625" style="0" bestFit="1" customWidth="1"/>
    <col min="2" max="5" width="9.50390625" style="0" bestFit="1" customWidth="1"/>
    <col min="6" max="6" width="9.50390625" style="0" customWidth="1"/>
    <col min="7" max="8" width="12.625" style="0" customWidth="1"/>
  </cols>
  <sheetData>
    <row r="1" ht="14.25">
      <c r="A1" t="s">
        <v>59</v>
      </c>
    </row>
    <row r="4" ht="14.25">
      <c r="A4" t="s">
        <v>25</v>
      </c>
    </row>
    <row r="6" ht="16.5">
      <c r="A6" s="11" t="s">
        <v>15</v>
      </c>
    </row>
    <row r="7" spans="1:8" ht="14.25">
      <c r="A7" s="2" t="s">
        <v>12</v>
      </c>
      <c r="G7" s="31" t="s">
        <v>14</v>
      </c>
      <c r="H7" s="31"/>
    </row>
    <row r="8" spans="2:8" ht="15">
      <c r="B8" s="10" t="s">
        <v>6</v>
      </c>
      <c r="C8" s="10" t="s">
        <v>7</v>
      </c>
      <c r="D8" s="10" t="s">
        <v>8</v>
      </c>
      <c r="E8" s="10" t="s">
        <v>9</v>
      </c>
      <c r="F8" s="10" t="s">
        <v>18</v>
      </c>
      <c r="G8" s="10" t="s">
        <v>10</v>
      </c>
      <c r="H8" s="10" t="s">
        <v>11</v>
      </c>
    </row>
    <row r="9" spans="1:8" ht="14.25">
      <c r="A9" t="s">
        <v>0</v>
      </c>
      <c r="B9" s="5">
        <v>3257.4</v>
      </c>
      <c r="C9" s="5">
        <v>2418.3</v>
      </c>
      <c r="D9" s="5">
        <v>2591.2</v>
      </c>
      <c r="E9" s="5">
        <v>2911.6</v>
      </c>
      <c r="F9" s="5"/>
      <c r="G9" s="14">
        <f>E9-B9</f>
        <v>-345.8000000000002</v>
      </c>
      <c r="H9" s="8">
        <f aca="true" t="shared" si="0" ref="H9:H15">(E9-B9)/B9</f>
        <v>-0.10615828574937072</v>
      </c>
    </row>
    <row r="10" spans="1:8" ht="14.25">
      <c r="A10" t="s">
        <v>1</v>
      </c>
      <c r="B10" s="6">
        <v>2970.6</v>
      </c>
      <c r="C10" s="6">
        <v>2155.3</v>
      </c>
      <c r="D10" s="6">
        <v>2345.7</v>
      </c>
      <c r="E10" s="6">
        <v>2682.7</v>
      </c>
      <c r="F10" s="6"/>
      <c r="G10" s="14">
        <f aca="true" t="shared" si="1" ref="G10:G15">E10-B10</f>
        <v>-287.9000000000001</v>
      </c>
      <c r="H10" s="8">
        <f t="shared" si="0"/>
        <v>-0.0969164478556521</v>
      </c>
    </row>
    <row r="11" spans="1:8" ht="14.25">
      <c r="A11" t="s">
        <v>2</v>
      </c>
      <c r="B11" s="6">
        <v>4272.2</v>
      </c>
      <c r="C11" s="6">
        <v>3975.7</v>
      </c>
      <c r="D11" s="6">
        <v>3735.3</v>
      </c>
      <c r="E11" s="6">
        <v>3994.7</v>
      </c>
      <c r="F11" s="6"/>
      <c r="G11" s="14">
        <f t="shared" si="1"/>
        <v>-277.5</v>
      </c>
      <c r="H11" s="8">
        <f t="shared" si="0"/>
        <v>-0.06495482421234962</v>
      </c>
    </row>
    <row r="12" spans="1:8" ht="14.25">
      <c r="A12" t="s">
        <v>16</v>
      </c>
      <c r="B12" s="6">
        <v>10.6</v>
      </c>
      <c r="C12" s="6">
        <v>10.1</v>
      </c>
      <c r="D12" s="6">
        <v>8.3</v>
      </c>
      <c r="E12" s="6">
        <v>8.4</v>
      </c>
      <c r="F12" s="6"/>
      <c r="G12" s="14">
        <f t="shared" si="1"/>
        <v>-2.1999999999999993</v>
      </c>
      <c r="H12" s="8">
        <f t="shared" si="0"/>
        <v>-0.20754716981132068</v>
      </c>
    </row>
    <row r="13" spans="1:8" ht="14.25">
      <c r="A13" t="s">
        <v>3</v>
      </c>
      <c r="B13" s="6">
        <v>2.1</v>
      </c>
      <c r="C13" s="6">
        <v>2</v>
      </c>
      <c r="D13" s="6">
        <v>1.8</v>
      </c>
      <c r="E13" s="6">
        <v>1.9</v>
      </c>
      <c r="F13" s="6"/>
      <c r="G13" s="14">
        <f t="shared" si="1"/>
        <v>-0.20000000000000018</v>
      </c>
      <c r="H13" s="8">
        <f t="shared" si="0"/>
        <v>-0.09523809523809532</v>
      </c>
    </row>
    <row r="14" spans="1:8" ht="14.25">
      <c r="A14" t="s">
        <v>4</v>
      </c>
      <c r="B14" s="6">
        <v>866.7</v>
      </c>
      <c r="C14" s="6">
        <v>888.3</v>
      </c>
      <c r="D14" s="6">
        <v>1043.5</v>
      </c>
      <c r="E14" s="6">
        <v>1224.3</v>
      </c>
      <c r="F14" s="6"/>
      <c r="G14" s="14">
        <f t="shared" si="1"/>
        <v>357.5999999999999</v>
      </c>
      <c r="H14" s="8">
        <f t="shared" si="0"/>
        <v>0.41259951540325357</v>
      </c>
    </row>
    <row r="15" spans="1:8" ht="15">
      <c r="A15" s="1" t="s">
        <v>5</v>
      </c>
      <c r="B15" s="4">
        <v>11379.6</v>
      </c>
      <c r="C15" s="4">
        <v>9449.7</v>
      </c>
      <c r="D15" s="4">
        <v>9725.8</v>
      </c>
      <c r="E15" s="4">
        <v>10823.5</v>
      </c>
      <c r="F15" s="4"/>
      <c r="G15" s="15">
        <f t="shared" si="1"/>
        <v>-556.1000000000004</v>
      </c>
      <c r="H15" s="9">
        <f t="shared" si="0"/>
        <v>-0.04886815002284793</v>
      </c>
    </row>
    <row r="16" ht="14.25">
      <c r="H16" s="7"/>
    </row>
    <row r="17" spans="1:8" ht="14.25">
      <c r="A17" s="3" t="s">
        <v>13</v>
      </c>
      <c r="B17">
        <f>SUM(B9:B14)-B15</f>
        <v>0</v>
      </c>
      <c r="C17">
        <f>SUM(C9:C14)-C15</f>
        <v>0</v>
      </c>
      <c r="D17">
        <f>SUM(D9:D14)-D15</f>
        <v>0</v>
      </c>
      <c r="E17">
        <f>SUM(E9:E14)-E15</f>
        <v>0.09999999999854481</v>
      </c>
      <c r="G17">
        <f>SUM(G9:G14)-G15</f>
        <v>0.09999999999990905</v>
      </c>
      <c r="H17" s="8">
        <f>((E15-B15)/B15)-H15</f>
        <v>0</v>
      </c>
    </row>
    <row r="19" ht="16.5">
      <c r="A19" s="11" t="s">
        <v>17</v>
      </c>
    </row>
    <row r="20" spans="7:8" ht="14.25">
      <c r="G20" s="31" t="s">
        <v>19</v>
      </c>
      <c r="H20" s="31"/>
    </row>
    <row r="21" spans="2:8" ht="15">
      <c r="B21" s="10" t="s">
        <v>6</v>
      </c>
      <c r="C21" s="10" t="s">
        <v>7</v>
      </c>
      <c r="D21" s="10" t="s">
        <v>8</v>
      </c>
      <c r="E21" s="10" t="s">
        <v>9</v>
      </c>
      <c r="F21" s="10" t="s">
        <v>18</v>
      </c>
      <c r="G21" s="10" t="s">
        <v>10</v>
      </c>
      <c r="H21" s="10" t="s">
        <v>11</v>
      </c>
    </row>
    <row r="22" spans="1:8" ht="14.25">
      <c r="A22" t="s">
        <v>0</v>
      </c>
      <c r="B22" s="12">
        <v>203906</v>
      </c>
      <c r="C22" s="12">
        <v>210558</v>
      </c>
      <c r="D22" s="12">
        <v>216574</v>
      </c>
      <c r="E22" s="12">
        <v>209977</v>
      </c>
      <c r="F22" s="12">
        <v>209977</v>
      </c>
      <c r="G22" s="12"/>
      <c r="H22" s="8"/>
    </row>
    <row r="23" spans="1:8" ht="14.25">
      <c r="A23" t="s">
        <v>1</v>
      </c>
      <c r="B23" s="12">
        <v>353914</v>
      </c>
      <c r="C23" s="12">
        <v>357223</v>
      </c>
      <c r="D23" s="12">
        <v>340289</v>
      </c>
      <c r="E23" s="12">
        <v>339859</v>
      </c>
      <c r="F23" s="12">
        <v>339859</v>
      </c>
      <c r="G23" s="12"/>
      <c r="H23" s="8"/>
    </row>
    <row r="24" spans="1:8" ht="14.25">
      <c r="A24" t="s">
        <v>2</v>
      </c>
      <c r="B24" s="12">
        <v>1182627</v>
      </c>
      <c r="C24" s="12">
        <v>1260498</v>
      </c>
      <c r="D24" s="12">
        <v>1254487</v>
      </c>
      <c r="E24" s="12">
        <v>1187807</v>
      </c>
      <c r="F24" s="12">
        <v>1210507</v>
      </c>
      <c r="G24" s="12">
        <f>F24-E24</f>
        <v>22700</v>
      </c>
      <c r="H24" s="8">
        <f>(F24-E24)/E24</f>
        <v>0.01911084881634811</v>
      </c>
    </row>
    <row r="25" spans="1:8" ht="14.25">
      <c r="A25" t="s">
        <v>16</v>
      </c>
      <c r="B25" s="12">
        <v>1262</v>
      </c>
      <c r="C25" s="12">
        <v>1291</v>
      </c>
      <c r="D25" s="12">
        <v>1250</v>
      </c>
      <c r="E25" s="12">
        <v>1250</v>
      </c>
      <c r="F25" s="12">
        <v>1250</v>
      </c>
      <c r="G25" s="12"/>
      <c r="H25" s="8"/>
    </row>
    <row r="26" spans="1:8" ht="15">
      <c r="A26" s="1" t="s">
        <v>5</v>
      </c>
      <c r="B26" s="13">
        <v>1741709</v>
      </c>
      <c r="C26" s="13">
        <v>1829570</v>
      </c>
      <c r="D26" s="13">
        <v>1812600</v>
      </c>
      <c r="E26" s="13">
        <v>1738893</v>
      </c>
      <c r="F26" s="13">
        <v>1761593</v>
      </c>
      <c r="G26" s="13">
        <f>F26-B26</f>
        <v>19884</v>
      </c>
      <c r="H26" s="9">
        <f>(E26-B26)/B26</f>
        <v>-0.001616802806898282</v>
      </c>
    </row>
    <row r="27" ht="14.25">
      <c r="H27" s="7"/>
    </row>
    <row r="28" spans="1:8" ht="14.25">
      <c r="A28" s="3" t="s">
        <v>13</v>
      </c>
      <c r="B28">
        <f aca="true" t="shared" si="2" ref="B28:G28">SUM(B22:B25)-B26</f>
        <v>0</v>
      </c>
      <c r="C28">
        <f t="shared" si="2"/>
        <v>0</v>
      </c>
      <c r="D28">
        <f t="shared" si="2"/>
        <v>0</v>
      </c>
      <c r="E28">
        <f t="shared" si="2"/>
        <v>0</v>
      </c>
      <c r="F28">
        <f t="shared" si="2"/>
        <v>0</v>
      </c>
      <c r="G28">
        <f t="shared" si="2"/>
        <v>2816</v>
      </c>
      <c r="H28" s="8">
        <f>((E26-B26)/B26)-H26</f>
        <v>0</v>
      </c>
    </row>
    <row r="30" ht="16.5">
      <c r="A30" s="11" t="s">
        <v>20</v>
      </c>
    </row>
    <row r="31" spans="7:8" ht="14.25">
      <c r="G31" s="31" t="s">
        <v>14</v>
      </c>
      <c r="H31" s="31"/>
    </row>
    <row r="32" spans="2:8" ht="15">
      <c r="B32" s="10" t="s">
        <v>6</v>
      </c>
      <c r="C32" s="10" t="s">
        <v>7</v>
      </c>
      <c r="D32" s="10" t="s">
        <v>8</v>
      </c>
      <c r="E32" s="10" t="s">
        <v>9</v>
      </c>
      <c r="F32" s="10"/>
      <c r="G32" s="10" t="s">
        <v>10</v>
      </c>
      <c r="H32" s="10" t="s">
        <v>11</v>
      </c>
    </row>
    <row r="33" spans="1:8" ht="14.25">
      <c r="A33" t="s">
        <v>0</v>
      </c>
      <c r="B33" s="18">
        <f aca="true" t="shared" si="3" ref="B33:E36">(B9*1000000)/B22</f>
        <v>15975.008091963944</v>
      </c>
      <c r="C33" s="18">
        <f t="shared" si="3"/>
        <v>11485.196477930072</v>
      </c>
      <c r="D33" s="18">
        <f t="shared" si="3"/>
        <v>11964.501740744503</v>
      </c>
      <c r="E33" s="18">
        <f t="shared" si="3"/>
        <v>13866.280592636336</v>
      </c>
      <c r="F33" s="12"/>
      <c r="G33" s="16">
        <f>E33-B33</f>
        <v>-2108.727499327608</v>
      </c>
      <c r="H33" s="8">
        <f>(E33-B33)/B33</f>
        <v>-0.13200165453364499</v>
      </c>
    </row>
    <row r="34" spans="1:8" ht="14.25">
      <c r="A34" t="s">
        <v>1</v>
      </c>
      <c r="B34" s="12">
        <f t="shared" si="3"/>
        <v>8393.56453827766</v>
      </c>
      <c r="C34" s="12">
        <f t="shared" si="3"/>
        <v>6033.486085722364</v>
      </c>
      <c r="D34" s="12">
        <f t="shared" si="3"/>
        <v>6893.258377438001</v>
      </c>
      <c r="E34" s="12">
        <f t="shared" si="3"/>
        <v>7893.56762657455</v>
      </c>
      <c r="F34" s="12"/>
      <c r="G34" s="16">
        <f aca="true" t="shared" si="4" ref="G34:G42">E34-B34</f>
        <v>-499.9969117031105</v>
      </c>
      <c r="H34" s="8">
        <f aca="true" t="shared" si="5" ref="H34:H42">(E34-B34)/B34</f>
        <v>-0.059569079313436565</v>
      </c>
    </row>
    <row r="35" spans="1:8" ht="14.25">
      <c r="A35" t="s">
        <v>2</v>
      </c>
      <c r="B35" s="12">
        <f t="shared" si="3"/>
        <v>3612.4661452850305</v>
      </c>
      <c r="C35" s="12">
        <f t="shared" si="3"/>
        <v>3154.070851361922</v>
      </c>
      <c r="D35" s="12">
        <f t="shared" si="3"/>
        <v>2977.5517801300452</v>
      </c>
      <c r="E35" s="12">
        <f t="shared" si="3"/>
        <v>3363.08844787074</v>
      </c>
      <c r="F35" s="12"/>
      <c r="G35" s="16">
        <f t="shared" si="4"/>
        <v>-249.37769741429065</v>
      </c>
      <c r="H35" s="8">
        <f t="shared" si="5"/>
        <v>-0.06903253549926744</v>
      </c>
    </row>
    <row r="36" spans="1:8" ht="14.25">
      <c r="A36" t="s">
        <v>16</v>
      </c>
      <c r="B36" s="12">
        <f t="shared" si="3"/>
        <v>8399.366085578447</v>
      </c>
      <c r="C36" s="12">
        <f t="shared" si="3"/>
        <v>7823.392718822618</v>
      </c>
      <c r="D36" s="12">
        <f t="shared" si="3"/>
        <v>6640.000000000001</v>
      </c>
      <c r="E36" s="12">
        <f t="shared" si="3"/>
        <v>6720</v>
      </c>
      <c r="F36" s="12"/>
      <c r="G36" s="16">
        <f t="shared" si="4"/>
        <v>-1679.3660855784474</v>
      </c>
      <c r="H36" s="8">
        <f t="shared" si="5"/>
        <v>-0.19993962264150947</v>
      </c>
    </row>
    <row r="37" spans="1:8" ht="15">
      <c r="A37" s="1" t="s">
        <v>21</v>
      </c>
      <c r="B37" s="4">
        <f>(B15*1000000)/B26</f>
        <v>6533.58282009222</v>
      </c>
      <c r="C37" s="4">
        <f>(C15*1000000)/C26</f>
        <v>5164.984121952153</v>
      </c>
      <c r="D37" s="4">
        <f>(D15*1000000)/D26</f>
        <v>5365.662584133289</v>
      </c>
      <c r="E37" s="4">
        <f>(E15*1000000)/E26</f>
        <v>6224.362281060422</v>
      </c>
      <c r="F37" s="4"/>
      <c r="G37" s="17">
        <f t="shared" si="4"/>
        <v>-309.22053903179767</v>
      </c>
      <c r="H37" s="9">
        <f t="shared" si="5"/>
        <v>-0.04732786704423119</v>
      </c>
    </row>
    <row r="38" spans="1:8" ht="15">
      <c r="A38" s="1"/>
      <c r="B38" s="4"/>
      <c r="C38" s="4"/>
      <c r="D38" s="4"/>
      <c r="E38" s="4"/>
      <c r="F38" s="4"/>
      <c r="G38" s="17"/>
      <c r="H38" s="9"/>
    </row>
    <row r="39" spans="1:8" ht="14.25">
      <c r="A39" s="2" t="s">
        <v>12</v>
      </c>
      <c r="H39" s="7"/>
    </row>
    <row r="40" spans="1:8" ht="14.25">
      <c r="A40" s="19" t="s">
        <v>22</v>
      </c>
      <c r="B40" s="5">
        <f>SUM(B9:B12)</f>
        <v>10510.800000000001</v>
      </c>
      <c r="C40" s="5">
        <f>SUM(C9:C12)</f>
        <v>8559.4</v>
      </c>
      <c r="D40" s="5">
        <f>SUM(D9:D12)</f>
        <v>8680.5</v>
      </c>
      <c r="E40" s="5">
        <f>SUM(E9:E12)</f>
        <v>9597.4</v>
      </c>
      <c r="G40" s="21">
        <f t="shared" si="4"/>
        <v>-913.4000000000015</v>
      </c>
      <c r="H40" s="22">
        <f t="shared" si="5"/>
        <v>-0.08690109220991754</v>
      </c>
    </row>
    <row r="41" spans="1:8" ht="14.25">
      <c r="A41" s="19" t="s">
        <v>23</v>
      </c>
      <c r="B41" s="6">
        <f>B13+B14</f>
        <v>868.8000000000001</v>
      </c>
      <c r="C41" s="6">
        <f>C13+C14</f>
        <v>890.3</v>
      </c>
      <c r="D41" s="6">
        <f>D13+D14</f>
        <v>1045.3</v>
      </c>
      <c r="E41" s="6">
        <f>E13+E14</f>
        <v>1226.2</v>
      </c>
      <c r="G41" s="21">
        <f t="shared" si="4"/>
        <v>357.4</v>
      </c>
      <c r="H41" s="22">
        <f t="shared" si="5"/>
        <v>0.41137200736648244</v>
      </c>
    </row>
    <row r="42" spans="1:8" ht="14.25">
      <c r="A42" s="19" t="s">
        <v>24</v>
      </c>
      <c r="B42" s="20">
        <f>(B13+B14)/B15</f>
        <v>0.07634714752715385</v>
      </c>
      <c r="C42" s="20">
        <f>(C13+C14)/C15</f>
        <v>0.0942146311523117</v>
      </c>
      <c r="D42" s="20">
        <f>(D13+D14)/D15</f>
        <v>0.10747701988525366</v>
      </c>
      <c r="E42" s="20">
        <f>(E13+E14)/E15</f>
        <v>0.11329052524599252</v>
      </c>
      <c r="G42" s="20">
        <f t="shared" si="4"/>
        <v>0.03694337771883867</v>
      </c>
      <c r="H42" s="20">
        <f t="shared" si="5"/>
        <v>0.48388681064605954</v>
      </c>
    </row>
    <row r="43" spans="1:8" ht="14.25">
      <c r="A43" s="19"/>
      <c r="B43" s="20"/>
      <c r="C43" s="20"/>
      <c r="D43" s="20"/>
      <c r="E43" s="20"/>
      <c r="G43" s="20"/>
      <c r="H43" s="20"/>
    </row>
    <row r="44" spans="1:8" ht="14.25">
      <c r="A44" s="19"/>
      <c r="B44" s="20"/>
      <c r="C44" s="20"/>
      <c r="D44" s="20"/>
      <c r="E44" s="20"/>
      <c r="G44" s="20"/>
      <c r="H44" s="20"/>
    </row>
    <row r="45" spans="1:5" ht="14.25">
      <c r="A45" s="3" t="s">
        <v>13</v>
      </c>
      <c r="B45" s="5">
        <f>B15-B40-B41</f>
        <v>0</v>
      </c>
      <c r="C45" s="5">
        <f>C15-C40-C41</f>
        <v>1.1368683772161603E-12</v>
      </c>
      <c r="D45" s="5">
        <f>D15-D40-D41</f>
        <v>0</v>
      </c>
      <c r="E45" s="5">
        <f>E15-E40-E41</f>
        <v>-0.09999999999968168</v>
      </c>
    </row>
  </sheetData>
  <sheetProtection/>
  <mergeCells count="3">
    <mergeCell ref="G7:H7"/>
    <mergeCell ref="G20:H20"/>
    <mergeCell ref="G31:H3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PageLayoutView="0" workbookViewId="0" topLeftCell="A1">
      <selection activeCell="L31" sqref="L31"/>
    </sheetView>
  </sheetViews>
  <sheetFormatPr defaultColWidth="9.00390625" defaultRowHeight="14.25"/>
  <cols>
    <col min="1" max="1" width="40.625" style="0" bestFit="1" customWidth="1"/>
    <col min="2" max="5" width="9.50390625" style="0" bestFit="1" customWidth="1"/>
    <col min="6" max="8" width="9.50390625" style="0" customWidth="1"/>
    <col min="9" max="10" width="12.625" style="0" customWidth="1"/>
    <col min="16" max="17" width="9.50390625" style="0" bestFit="1" customWidth="1"/>
  </cols>
  <sheetData>
    <row r="1" spans="1:9" ht="14.25">
      <c r="A1" t="s">
        <v>31</v>
      </c>
      <c r="I1" t="s">
        <v>26</v>
      </c>
    </row>
    <row r="3" ht="16.5">
      <c r="A3" s="11" t="s">
        <v>15</v>
      </c>
    </row>
    <row r="4" spans="1:10" ht="14.25">
      <c r="A4" s="2" t="s">
        <v>12</v>
      </c>
      <c r="F4" s="27" t="s">
        <v>32</v>
      </c>
      <c r="G4" s="27"/>
      <c r="H4" s="27"/>
      <c r="I4" s="31" t="s">
        <v>37</v>
      </c>
      <c r="J4" s="31"/>
    </row>
    <row r="5" spans="2:10" ht="15">
      <c r="B5" s="10" t="s">
        <v>6</v>
      </c>
      <c r="C5" s="10" t="s">
        <v>7</v>
      </c>
      <c r="D5" s="10" t="s">
        <v>8</v>
      </c>
      <c r="E5" s="10" t="s">
        <v>9</v>
      </c>
      <c r="F5" s="23" t="s">
        <v>18</v>
      </c>
      <c r="G5" s="23" t="s">
        <v>27</v>
      </c>
      <c r="H5" s="23" t="s">
        <v>28</v>
      </c>
      <c r="I5" s="10" t="s">
        <v>10</v>
      </c>
      <c r="J5" s="10" t="s">
        <v>11</v>
      </c>
    </row>
    <row r="6" spans="1:10" ht="14.25">
      <c r="A6" t="s">
        <v>0</v>
      </c>
      <c r="B6" s="5">
        <v>3257.4</v>
      </c>
      <c r="C6" s="5">
        <v>2418.3</v>
      </c>
      <c r="D6" s="5">
        <v>2591.2</v>
      </c>
      <c r="E6" s="5">
        <v>2911.6</v>
      </c>
      <c r="F6" s="24">
        <v>2503.9</v>
      </c>
      <c r="G6" s="24">
        <v>2566.7</v>
      </c>
      <c r="H6" s="24">
        <v>2845.8</v>
      </c>
      <c r="I6" s="14">
        <f>H6-B6</f>
        <v>-411.5999999999999</v>
      </c>
      <c r="J6" s="8">
        <f>I6/B6</f>
        <v>-0.12635844538589056</v>
      </c>
    </row>
    <row r="7" spans="1:10" ht="14.25">
      <c r="A7" t="s">
        <v>1</v>
      </c>
      <c r="B7" s="6">
        <v>2970.6</v>
      </c>
      <c r="C7" s="6">
        <v>2155.3</v>
      </c>
      <c r="D7" s="6">
        <v>2345.7</v>
      </c>
      <c r="E7" s="6">
        <v>2682.7</v>
      </c>
      <c r="F7" s="25">
        <v>2231</v>
      </c>
      <c r="G7" s="25">
        <v>2492.4</v>
      </c>
      <c r="H7" s="25">
        <v>2809.3</v>
      </c>
      <c r="I7" s="14">
        <f aca="true" t="shared" si="0" ref="I7:I13">H7-B7</f>
        <v>-161.29999999999973</v>
      </c>
      <c r="J7" s="8">
        <f aca="true" t="shared" si="1" ref="J7:J13">I7/B7</f>
        <v>-0.0542987948562579</v>
      </c>
    </row>
    <row r="8" spans="1:10" ht="14.25">
      <c r="A8" t="s">
        <v>2</v>
      </c>
      <c r="B8" s="6">
        <v>4272.2</v>
      </c>
      <c r="C8" s="6">
        <v>3975.7</v>
      </c>
      <c r="D8" s="6">
        <v>3735.3</v>
      </c>
      <c r="E8" s="6">
        <v>3994.7</v>
      </c>
      <c r="F8" s="25">
        <v>5594.7</v>
      </c>
      <c r="G8" s="25">
        <v>6166.2</v>
      </c>
      <c r="H8" s="25">
        <v>6784</v>
      </c>
      <c r="I8" s="14">
        <f t="shared" si="0"/>
        <v>2511.8</v>
      </c>
      <c r="J8" s="8">
        <f t="shared" si="1"/>
        <v>0.5879406394831703</v>
      </c>
    </row>
    <row r="9" spans="1:10" ht="14.25">
      <c r="A9" t="s">
        <v>16</v>
      </c>
      <c r="B9" s="6">
        <v>10.6</v>
      </c>
      <c r="C9" s="6">
        <v>10.1</v>
      </c>
      <c r="D9" s="6">
        <v>8.3</v>
      </c>
      <c r="E9" s="6">
        <v>8.4</v>
      </c>
      <c r="F9" s="25">
        <v>8.4</v>
      </c>
      <c r="G9" s="25">
        <v>8.4</v>
      </c>
      <c r="H9" s="25">
        <v>8.4</v>
      </c>
      <c r="I9" s="14">
        <f t="shared" si="0"/>
        <v>-2.1999999999999993</v>
      </c>
      <c r="J9" s="8">
        <f t="shared" si="1"/>
        <v>-0.20754716981132068</v>
      </c>
    </row>
    <row r="10" spans="1:10" ht="14.25">
      <c r="A10" t="s">
        <v>30</v>
      </c>
      <c r="B10" s="6">
        <v>2.1</v>
      </c>
      <c r="C10" s="6">
        <v>2</v>
      </c>
      <c r="D10" s="6">
        <v>1.8</v>
      </c>
      <c r="E10" s="6">
        <v>1.9</v>
      </c>
      <c r="F10" s="25"/>
      <c r="G10" s="25"/>
      <c r="H10" s="25"/>
      <c r="I10" s="14">
        <f t="shared" si="0"/>
        <v>-2.1</v>
      </c>
      <c r="J10" s="8">
        <f t="shared" si="1"/>
        <v>-1</v>
      </c>
    </row>
    <row r="11" spans="1:10" ht="14.25">
      <c r="A11" t="s">
        <v>4</v>
      </c>
      <c r="B11" s="6">
        <v>866.7</v>
      </c>
      <c r="C11" s="6">
        <v>888.3</v>
      </c>
      <c r="D11" s="6">
        <v>1043.5</v>
      </c>
      <c r="E11" s="6">
        <v>1224.3</v>
      </c>
      <c r="F11" s="25">
        <v>1486.2</v>
      </c>
      <c r="G11" s="25">
        <v>735.6</v>
      </c>
      <c r="H11" s="25">
        <v>719.6</v>
      </c>
      <c r="I11" s="14">
        <f t="shared" si="0"/>
        <v>-147.10000000000002</v>
      </c>
      <c r="J11" s="8">
        <f t="shared" si="1"/>
        <v>-0.16972424137533174</v>
      </c>
    </row>
    <row r="12" spans="1:10" ht="14.25">
      <c r="A12" t="s">
        <v>29</v>
      </c>
      <c r="B12" s="6"/>
      <c r="C12" s="6"/>
      <c r="D12" s="6"/>
      <c r="E12" s="6"/>
      <c r="F12" s="25">
        <v>0.7</v>
      </c>
      <c r="G12" s="25">
        <v>0.8</v>
      </c>
      <c r="H12" s="25">
        <v>1.1</v>
      </c>
      <c r="I12" s="14">
        <f t="shared" si="0"/>
        <v>1.1</v>
      </c>
      <c r="J12" s="8"/>
    </row>
    <row r="13" spans="1:10" ht="15">
      <c r="A13" s="1" t="s">
        <v>5</v>
      </c>
      <c r="B13" s="4">
        <v>11379.6</v>
      </c>
      <c r="C13" s="4">
        <v>9449.7</v>
      </c>
      <c r="D13" s="4">
        <v>9725.8</v>
      </c>
      <c r="E13" s="4">
        <v>10823.5</v>
      </c>
      <c r="F13" s="26">
        <v>11824.9</v>
      </c>
      <c r="G13" s="26">
        <v>11970.1</v>
      </c>
      <c r="H13" s="26">
        <v>13168.2</v>
      </c>
      <c r="I13" s="15">
        <f t="shared" si="0"/>
        <v>1788.6000000000004</v>
      </c>
      <c r="J13" s="8">
        <f t="shared" si="1"/>
        <v>0.15717599915638514</v>
      </c>
    </row>
    <row r="14" ht="14.25">
      <c r="J14" s="7"/>
    </row>
    <row r="15" ht="14.25">
      <c r="J15" s="7"/>
    </row>
    <row r="16" spans="1:10" ht="14.25">
      <c r="A16" s="3" t="s">
        <v>13</v>
      </c>
      <c r="B16" s="5">
        <f>SUM(B6:B12)-B13</f>
        <v>0</v>
      </c>
      <c r="C16" s="5">
        <f aca="true" t="shared" si="2" ref="C16:H16">SUM(C6:C12)-C13</f>
        <v>0</v>
      </c>
      <c r="D16" s="5">
        <f t="shared" si="2"/>
        <v>0</v>
      </c>
      <c r="E16" s="5">
        <f t="shared" si="2"/>
        <v>0.09999999999854481</v>
      </c>
      <c r="F16" s="5">
        <f t="shared" si="2"/>
        <v>0</v>
      </c>
      <c r="G16" s="5">
        <f t="shared" si="2"/>
        <v>0</v>
      </c>
      <c r="H16" s="5">
        <f t="shared" si="2"/>
        <v>0</v>
      </c>
      <c r="I16">
        <f>SUM(I6:I11)-I13</f>
        <v>-1.099999999999909</v>
      </c>
      <c r="J16" s="8">
        <f>((E13-B13)/B13)-J13</f>
        <v>-0.20604414917923308</v>
      </c>
    </row>
    <row r="18" ht="16.5">
      <c r="A18" s="11" t="s">
        <v>17</v>
      </c>
    </row>
    <row r="19" spans="7:10" ht="14.25">
      <c r="G19" s="32" t="s">
        <v>34</v>
      </c>
      <c r="H19" s="32"/>
      <c r="I19" s="31" t="s">
        <v>19</v>
      </c>
      <c r="J19" s="31"/>
    </row>
    <row r="20" spans="2:10" ht="15">
      <c r="B20" s="10" t="s">
        <v>6</v>
      </c>
      <c r="C20" s="10" t="s">
        <v>7</v>
      </c>
      <c r="D20" s="10" t="s">
        <v>8</v>
      </c>
      <c r="E20" s="10" t="s">
        <v>9</v>
      </c>
      <c r="F20" s="10" t="s">
        <v>18</v>
      </c>
      <c r="G20" s="23" t="s">
        <v>27</v>
      </c>
      <c r="H20" s="23" t="s">
        <v>28</v>
      </c>
      <c r="I20" s="10" t="s">
        <v>10</v>
      </c>
      <c r="J20" s="10" t="s">
        <v>11</v>
      </c>
    </row>
    <row r="21" spans="1:21" ht="14.25">
      <c r="A21" t="s">
        <v>0</v>
      </c>
      <c r="B21" s="12">
        <v>203906</v>
      </c>
      <c r="C21" s="12">
        <v>210558</v>
      </c>
      <c r="D21" s="12">
        <v>216574</v>
      </c>
      <c r="E21" s="12">
        <v>209977</v>
      </c>
      <c r="F21" s="12">
        <v>209977</v>
      </c>
      <c r="G21" s="28">
        <f>F21*(1+$S$21)</f>
        <v>212759.20176664228</v>
      </c>
      <c r="H21" s="28">
        <f>G21*(1+$S$21)</f>
        <v>215578.26779303828</v>
      </c>
      <c r="I21" s="12">
        <f>H21-B21</f>
        <v>11672.267793038278</v>
      </c>
      <c r="J21" s="8">
        <f>I21/B21</f>
        <v>0.057243375835131276</v>
      </c>
      <c r="L21" t="s">
        <v>33</v>
      </c>
      <c r="P21" s="12">
        <v>233607</v>
      </c>
      <c r="Q21" s="12">
        <v>264560</v>
      </c>
      <c r="R21" s="12">
        <f>Q21-P21</f>
        <v>30953</v>
      </c>
      <c r="S21" s="20">
        <f>(R21/10)/P21</f>
        <v>0.013250031035028916</v>
      </c>
      <c r="U21" t="s">
        <v>35</v>
      </c>
    </row>
    <row r="22" spans="1:19" ht="14.25">
      <c r="A22" t="s">
        <v>1</v>
      </c>
      <c r="B22" s="12">
        <v>353914</v>
      </c>
      <c r="C22" s="12">
        <v>357223</v>
      </c>
      <c r="D22" s="12">
        <v>340289</v>
      </c>
      <c r="E22" s="12">
        <v>339859</v>
      </c>
      <c r="F22" s="12">
        <v>339859</v>
      </c>
      <c r="G22" s="28">
        <f>F22*(1+$S$22)</f>
        <v>331145.51504409575</v>
      </c>
      <c r="H22" s="28">
        <f>G22*(1+$S$22)</f>
        <v>322655.4310282189</v>
      </c>
      <c r="I22" s="12">
        <f>H22-B22</f>
        <v>-31258.56897178112</v>
      </c>
      <c r="J22" s="8">
        <f>I22/B22</f>
        <v>-0.0883224991714968</v>
      </c>
      <c r="L22" t="s">
        <v>36</v>
      </c>
      <c r="P22" s="12">
        <v>349240</v>
      </c>
      <c r="Q22" s="12">
        <v>340286</v>
      </c>
      <c r="R22" s="12">
        <f>Q22-P22</f>
        <v>-8954</v>
      </c>
      <c r="S22" s="20">
        <f>(R22/1)/P22</f>
        <v>-0.025638529378078114</v>
      </c>
    </row>
    <row r="23" spans="1:19" ht="14.25">
      <c r="A23" t="s">
        <v>2</v>
      </c>
      <c r="B23" s="12">
        <v>1182627</v>
      </c>
      <c r="C23" s="12">
        <v>1260498</v>
      </c>
      <c r="D23" s="12">
        <v>1254487</v>
      </c>
      <c r="E23" s="12">
        <v>1187807</v>
      </c>
      <c r="F23" s="12">
        <v>1210507</v>
      </c>
      <c r="G23" s="28">
        <f>F23*(1+$S$23)</f>
        <v>1206226.3303655535</v>
      </c>
      <c r="H23" s="28">
        <f>G23*(1+$S$23)</f>
        <v>1201960.7982995138</v>
      </c>
      <c r="I23" s="12">
        <f>F23-E23</f>
        <v>22700</v>
      </c>
      <c r="J23" s="8">
        <f>I23/B23</f>
        <v>0.019194555848970132</v>
      </c>
      <c r="L23" t="s">
        <v>38</v>
      </c>
      <c r="P23" s="12">
        <v>1129299.88</v>
      </c>
      <c r="Q23" s="12">
        <v>1113325.88</v>
      </c>
      <c r="R23" s="12">
        <f>Q23-P23</f>
        <v>-15974</v>
      </c>
      <c r="S23" s="20">
        <f>(R23/4)/P23</f>
        <v>-0.0035362617766327934</v>
      </c>
    </row>
    <row r="24" spans="1:10" ht="14.25">
      <c r="A24" t="s">
        <v>16</v>
      </c>
      <c r="B24" s="12">
        <v>1262</v>
      </c>
      <c r="C24" s="12">
        <v>1291</v>
      </c>
      <c r="D24" s="12">
        <v>1250</v>
      </c>
      <c r="E24" s="12">
        <v>1250</v>
      </c>
      <c r="F24" s="12">
        <v>1250</v>
      </c>
      <c r="G24" s="28">
        <v>1250</v>
      </c>
      <c r="H24" s="28">
        <v>1250</v>
      </c>
      <c r="I24" s="12"/>
      <c r="J24" s="8"/>
    </row>
    <row r="25" spans="1:10" ht="15">
      <c r="A25" s="1" t="s">
        <v>5</v>
      </c>
      <c r="B25" s="13">
        <v>1741709</v>
      </c>
      <c r="C25" s="13">
        <v>1829570</v>
      </c>
      <c r="D25" s="13">
        <v>1812600</v>
      </c>
      <c r="E25" s="13">
        <v>1738893</v>
      </c>
      <c r="F25" s="13">
        <v>1761593</v>
      </c>
      <c r="G25" s="29">
        <f>SUM(G21:G24)</f>
        <v>1751381.0471762915</v>
      </c>
      <c r="H25" s="29">
        <f>SUM(H21:H24)</f>
        <v>1741444.4971207709</v>
      </c>
      <c r="I25" s="13">
        <f>F25-B25</f>
        <v>19884</v>
      </c>
      <c r="J25" s="8">
        <f>I25/B25</f>
        <v>0.011416373228822954</v>
      </c>
    </row>
    <row r="26" ht="14.25">
      <c r="J26" s="7"/>
    </row>
    <row r="27" spans="1:10" ht="14.25">
      <c r="A27" s="3" t="s">
        <v>13</v>
      </c>
      <c r="B27">
        <f>SUM(B21:B24)-B25</f>
        <v>0</v>
      </c>
      <c r="C27">
        <f>SUM(C21:C24)-C25</f>
        <v>0</v>
      </c>
      <c r="D27">
        <f>SUM(D21:D24)-D25</f>
        <v>0</v>
      </c>
      <c r="E27">
        <f>SUM(E21:E24)-E25</f>
        <v>0</v>
      </c>
      <c r="F27">
        <f>SUM(F21:F24)-F25</f>
        <v>0</v>
      </c>
      <c r="J27" s="8"/>
    </row>
    <row r="29" ht="16.5">
      <c r="A29" s="11" t="s">
        <v>20</v>
      </c>
    </row>
    <row r="30" spans="9:10" ht="14.25">
      <c r="I30" s="31" t="s">
        <v>60</v>
      </c>
      <c r="J30" s="31"/>
    </row>
    <row r="31" spans="2:10" ht="15">
      <c r="B31" s="10" t="s">
        <v>6</v>
      </c>
      <c r="C31" s="10" t="s">
        <v>7</v>
      </c>
      <c r="D31" s="10" t="s">
        <v>8</v>
      </c>
      <c r="E31" s="10" t="s">
        <v>9</v>
      </c>
      <c r="F31" s="10" t="s">
        <v>18</v>
      </c>
      <c r="G31" s="10" t="s">
        <v>27</v>
      </c>
      <c r="H31" s="10" t="s">
        <v>28</v>
      </c>
      <c r="I31" s="10" t="s">
        <v>10</v>
      </c>
      <c r="J31" s="10" t="s">
        <v>11</v>
      </c>
    </row>
    <row r="32" spans="1:10" ht="14.25">
      <c r="A32" t="s">
        <v>0</v>
      </c>
      <c r="B32" s="18">
        <f aca="true" t="shared" si="3" ref="B32:H35">(B6*1000000)/B21</f>
        <v>15975.008091963944</v>
      </c>
      <c r="C32" s="18">
        <f t="shared" si="3"/>
        <v>11485.196477930072</v>
      </c>
      <c r="D32" s="18">
        <f t="shared" si="3"/>
        <v>11964.501740744503</v>
      </c>
      <c r="E32" s="18">
        <f t="shared" si="3"/>
        <v>13866.280592636336</v>
      </c>
      <c r="F32" s="18">
        <f t="shared" si="3"/>
        <v>11924.639365263814</v>
      </c>
      <c r="G32" s="18">
        <f t="shared" si="3"/>
        <v>12063.873048439042</v>
      </c>
      <c r="H32" s="18">
        <f t="shared" si="3"/>
        <v>13200.77403503425</v>
      </c>
      <c r="I32" s="16">
        <f>E32-B32</f>
        <v>-2108.727499327608</v>
      </c>
      <c r="J32" s="8">
        <f>(E32-B32)/B32</f>
        <v>-0.13200165453364499</v>
      </c>
    </row>
    <row r="33" spans="1:10" ht="14.25">
      <c r="A33" t="s">
        <v>1</v>
      </c>
      <c r="B33" s="12">
        <f t="shared" si="3"/>
        <v>8393.56453827766</v>
      </c>
      <c r="C33" s="12">
        <f t="shared" si="3"/>
        <v>6033.486085722364</v>
      </c>
      <c r="D33" s="12">
        <f t="shared" si="3"/>
        <v>6893.258377438001</v>
      </c>
      <c r="E33" s="12">
        <f t="shared" si="3"/>
        <v>7893.56762657455</v>
      </c>
      <c r="F33" s="12">
        <f t="shared" si="3"/>
        <v>6564.487037271339</v>
      </c>
      <c r="G33" s="12">
        <f t="shared" si="3"/>
        <v>7526.60050270682</v>
      </c>
      <c r="H33" s="12">
        <f t="shared" si="3"/>
        <v>8706.811446029258</v>
      </c>
      <c r="I33" s="16">
        <f aca="true" t="shared" si="4" ref="I33:I41">E33-B33</f>
        <v>-499.9969117031105</v>
      </c>
      <c r="J33" s="8">
        <f aca="true" t="shared" si="5" ref="J33:J41">(E33-B33)/B33</f>
        <v>-0.059569079313436565</v>
      </c>
    </row>
    <row r="34" spans="1:10" ht="14.25">
      <c r="A34" t="s">
        <v>2</v>
      </c>
      <c r="B34" s="12">
        <f t="shared" si="3"/>
        <v>3612.4661452850305</v>
      </c>
      <c r="C34" s="12">
        <f t="shared" si="3"/>
        <v>3154.070851361922</v>
      </c>
      <c r="D34" s="12">
        <f t="shared" si="3"/>
        <v>2977.5517801300452</v>
      </c>
      <c r="E34" s="12">
        <f t="shared" si="3"/>
        <v>3363.08844787074</v>
      </c>
      <c r="F34" s="12">
        <f t="shared" si="3"/>
        <v>4621.782443224202</v>
      </c>
      <c r="G34" s="12">
        <f t="shared" si="3"/>
        <v>5111.975957390434</v>
      </c>
      <c r="H34" s="12">
        <f t="shared" si="3"/>
        <v>5644.110864179375</v>
      </c>
      <c r="I34" s="16">
        <f t="shared" si="4"/>
        <v>-249.37769741429065</v>
      </c>
      <c r="J34" s="8">
        <f t="shared" si="5"/>
        <v>-0.06903253549926744</v>
      </c>
    </row>
    <row r="35" spans="1:10" ht="14.25">
      <c r="A35" t="s">
        <v>16</v>
      </c>
      <c r="B35" s="12">
        <f t="shared" si="3"/>
        <v>8399.366085578447</v>
      </c>
      <c r="C35" s="12">
        <f t="shared" si="3"/>
        <v>7823.392718822618</v>
      </c>
      <c r="D35" s="12">
        <f t="shared" si="3"/>
        <v>6640.000000000001</v>
      </c>
      <c r="E35" s="12">
        <f t="shared" si="3"/>
        <v>6720</v>
      </c>
      <c r="F35" s="12">
        <f t="shared" si="3"/>
        <v>6720</v>
      </c>
      <c r="G35" s="12">
        <f t="shared" si="3"/>
        <v>6720</v>
      </c>
      <c r="H35" s="12">
        <f t="shared" si="3"/>
        <v>6720</v>
      </c>
      <c r="I35" s="16">
        <f t="shared" si="4"/>
        <v>-1679.3660855784474</v>
      </c>
      <c r="J35" s="8">
        <f t="shared" si="5"/>
        <v>-0.19993962264150947</v>
      </c>
    </row>
    <row r="36" spans="1:10" ht="15">
      <c r="A36" s="1" t="s">
        <v>21</v>
      </c>
      <c r="B36" s="4">
        <f aca="true" t="shared" si="6" ref="B36:H36">(B13*1000000)/B25</f>
        <v>6533.58282009222</v>
      </c>
      <c r="C36" s="4">
        <f t="shared" si="6"/>
        <v>5164.984121952153</v>
      </c>
      <c r="D36" s="4">
        <f t="shared" si="6"/>
        <v>5365.662584133289</v>
      </c>
      <c r="E36" s="4">
        <f t="shared" si="6"/>
        <v>6224.362281060422</v>
      </c>
      <c r="F36" s="4">
        <f t="shared" si="6"/>
        <v>6712.617500183073</v>
      </c>
      <c r="G36" s="4">
        <f t="shared" si="6"/>
        <v>6834.663432780147</v>
      </c>
      <c r="H36" s="4">
        <f t="shared" si="6"/>
        <v>7561.653570798112</v>
      </c>
      <c r="I36" s="17">
        <f t="shared" si="4"/>
        <v>-309.22053903179767</v>
      </c>
      <c r="J36" s="9">
        <f t="shared" si="5"/>
        <v>-0.04732786704423119</v>
      </c>
    </row>
    <row r="37" spans="1:10" ht="15">
      <c r="A37" s="1"/>
      <c r="B37" s="4"/>
      <c r="C37" s="4"/>
      <c r="D37" s="4"/>
      <c r="E37" s="4"/>
      <c r="F37" s="4"/>
      <c r="G37" s="4"/>
      <c r="H37" s="4"/>
      <c r="I37" s="17"/>
      <c r="J37" s="9"/>
    </row>
    <row r="38" spans="1:10" ht="14.25">
      <c r="A38" s="2" t="s">
        <v>12</v>
      </c>
      <c r="J38" s="7"/>
    </row>
    <row r="39" spans="1:10" ht="14.25">
      <c r="A39" s="19" t="s">
        <v>22</v>
      </c>
      <c r="B39" s="5">
        <f aca="true" t="shared" si="7" ref="B39:H39">SUM(B6:B9)</f>
        <v>10510.800000000001</v>
      </c>
      <c r="C39" s="5">
        <f t="shared" si="7"/>
        <v>8559.4</v>
      </c>
      <c r="D39" s="5">
        <f t="shared" si="7"/>
        <v>8680.5</v>
      </c>
      <c r="E39" s="5">
        <f t="shared" si="7"/>
        <v>9597.4</v>
      </c>
      <c r="F39" s="5">
        <f t="shared" si="7"/>
        <v>10337.999999999998</v>
      </c>
      <c r="G39" s="5">
        <f t="shared" si="7"/>
        <v>11233.699999999999</v>
      </c>
      <c r="H39" s="5">
        <f t="shared" si="7"/>
        <v>12447.5</v>
      </c>
      <c r="I39" s="21">
        <f t="shared" si="4"/>
        <v>-913.4000000000015</v>
      </c>
      <c r="J39" s="22">
        <f t="shared" si="5"/>
        <v>-0.08690109220991754</v>
      </c>
    </row>
    <row r="40" spans="1:10" ht="14.25">
      <c r="A40" s="19" t="s">
        <v>23</v>
      </c>
      <c r="B40" s="6">
        <f aca="true" t="shared" si="8" ref="B40:H40">B10+B11</f>
        <v>868.8000000000001</v>
      </c>
      <c r="C40" s="6">
        <f t="shared" si="8"/>
        <v>890.3</v>
      </c>
      <c r="D40" s="6">
        <f t="shared" si="8"/>
        <v>1045.3</v>
      </c>
      <c r="E40" s="6">
        <f t="shared" si="8"/>
        <v>1226.2</v>
      </c>
      <c r="F40" s="6">
        <f t="shared" si="8"/>
        <v>1486.2</v>
      </c>
      <c r="G40" s="6">
        <f t="shared" si="8"/>
        <v>735.6</v>
      </c>
      <c r="H40" s="6">
        <f t="shared" si="8"/>
        <v>719.6</v>
      </c>
      <c r="I40" s="21">
        <f t="shared" si="4"/>
        <v>357.4</v>
      </c>
      <c r="J40" s="22">
        <f t="shared" si="5"/>
        <v>0.41137200736648244</v>
      </c>
    </row>
    <row r="41" spans="1:10" ht="14.25">
      <c r="A41" s="19" t="s">
        <v>24</v>
      </c>
      <c r="B41" s="20">
        <f aca="true" t="shared" si="9" ref="B41:H41">(B10+B11)/B13</f>
        <v>0.07634714752715385</v>
      </c>
      <c r="C41" s="20">
        <f t="shared" si="9"/>
        <v>0.0942146311523117</v>
      </c>
      <c r="D41" s="20">
        <f t="shared" si="9"/>
        <v>0.10747701988525366</v>
      </c>
      <c r="E41" s="20">
        <f t="shared" si="9"/>
        <v>0.11329052524599252</v>
      </c>
      <c r="F41" s="20">
        <f t="shared" si="9"/>
        <v>0.12568393813055503</v>
      </c>
      <c r="G41" s="20">
        <f t="shared" si="9"/>
        <v>0.06145312069239188</v>
      </c>
      <c r="H41" s="20">
        <f t="shared" si="9"/>
        <v>0.05464680062574991</v>
      </c>
      <c r="I41" s="20">
        <f t="shared" si="4"/>
        <v>0.03694337771883867</v>
      </c>
      <c r="J41" s="20">
        <f t="shared" si="5"/>
        <v>0.48388681064605954</v>
      </c>
    </row>
    <row r="42" spans="1:10" ht="14.25">
      <c r="A42" s="19"/>
      <c r="B42" s="20"/>
      <c r="C42" s="20"/>
      <c r="D42" s="20"/>
      <c r="E42" s="20"/>
      <c r="I42" s="20"/>
      <c r="J42" s="20"/>
    </row>
    <row r="43" spans="1:10" ht="14.25">
      <c r="A43" s="19"/>
      <c r="B43" s="20"/>
      <c r="C43" s="20"/>
      <c r="D43" s="20"/>
      <c r="E43" s="20"/>
      <c r="I43" s="20"/>
      <c r="J43" s="20"/>
    </row>
    <row r="44" spans="1:5" ht="14.25">
      <c r="A44" s="3" t="s">
        <v>13</v>
      </c>
      <c r="B44" s="5">
        <f>B13-B39-B40</f>
        <v>0</v>
      </c>
      <c r="C44" s="5">
        <f>C13-C39-C40</f>
        <v>1.1368683772161603E-12</v>
      </c>
      <c r="D44" s="5">
        <f>D13-D39-D40</f>
        <v>0</v>
      </c>
      <c r="E44" s="5">
        <f>E13-E39-E40</f>
        <v>-0.09999999999968168</v>
      </c>
    </row>
    <row r="49" spans="1:3" ht="14.25">
      <c r="A49" t="s">
        <v>43</v>
      </c>
      <c r="C49" t="s">
        <v>44</v>
      </c>
    </row>
    <row r="52" spans="2:6" ht="14.25">
      <c r="B52" s="30" t="s">
        <v>39</v>
      </c>
      <c r="C52" s="30" t="s">
        <v>40</v>
      </c>
      <c r="D52" s="30" t="s">
        <v>41</v>
      </c>
      <c r="F52" t="s">
        <v>13</v>
      </c>
    </row>
    <row r="53" spans="1:6" ht="14.25">
      <c r="A53" s="3" t="s">
        <v>51</v>
      </c>
      <c r="B53" s="16">
        <v>1007173.97</v>
      </c>
      <c r="C53" s="16">
        <v>83718.1</v>
      </c>
      <c r="D53" s="16">
        <v>1090892.08</v>
      </c>
      <c r="F53" s="16">
        <f aca="true" t="shared" si="10" ref="F53:F60">B53+C53-D53</f>
        <v>-0.010000000009313226</v>
      </c>
    </row>
    <row r="54" spans="1:6" ht="14.25">
      <c r="A54" s="3" t="s">
        <v>50</v>
      </c>
      <c r="B54" s="16">
        <v>1028279.92</v>
      </c>
      <c r="C54" s="16">
        <v>86377.49</v>
      </c>
      <c r="D54" s="16">
        <v>1114657.41</v>
      </c>
      <c r="F54" s="16">
        <f t="shared" si="10"/>
        <v>0</v>
      </c>
    </row>
    <row r="55" spans="1:6" ht="14.25">
      <c r="A55" s="3" t="s">
        <v>49</v>
      </c>
      <c r="B55" s="16">
        <v>1045491.86</v>
      </c>
      <c r="C55" s="16">
        <v>90016.13</v>
      </c>
      <c r="D55" s="16">
        <v>1135507.99</v>
      </c>
      <c r="F55" s="16">
        <f t="shared" si="10"/>
        <v>0</v>
      </c>
    </row>
    <row r="56" spans="1:6" ht="14.25">
      <c r="A56" s="3" t="s">
        <v>48</v>
      </c>
      <c r="B56" s="16">
        <v>1129299.88</v>
      </c>
      <c r="C56" s="16">
        <v>94218.82</v>
      </c>
      <c r="D56" s="16">
        <v>1223518.7</v>
      </c>
      <c r="F56" s="16">
        <f t="shared" si="10"/>
        <v>0</v>
      </c>
    </row>
    <row r="57" spans="1:6" ht="14.25">
      <c r="A57" s="3" t="s">
        <v>47</v>
      </c>
      <c r="B57" s="16">
        <v>1216152.46</v>
      </c>
      <c r="C57" s="16">
        <v>98959.89</v>
      </c>
      <c r="D57" s="16">
        <v>1315112.35</v>
      </c>
      <c r="F57" s="16">
        <f t="shared" si="10"/>
        <v>0</v>
      </c>
    </row>
    <row r="58" spans="1:6" ht="14.25">
      <c r="A58" s="3" t="s">
        <v>46</v>
      </c>
      <c r="B58" s="16">
        <v>1232093.77</v>
      </c>
      <c r="C58" s="16">
        <v>83176.81</v>
      </c>
      <c r="D58" s="16">
        <v>1315270.58</v>
      </c>
      <c r="F58" s="16">
        <f t="shared" si="10"/>
        <v>0</v>
      </c>
    </row>
    <row r="59" spans="1:6" ht="14.25">
      <c r="A59" s="3" t="s">
        <v>45</v>
      </c>
      <c r="B59" s="16">
        <v>1201086.89</v>
      </c>
      <c r="C59" s="16">
        <v>78497.35</v>
      </c>
      <c r="D59" s="16">
        <v>1279584.25</v>
      </c>
      <c r="F59" s="16">
        <f t="shared" si="10"/>
        <v>-0.010000000009313226</v>
      </c>
    </row>
    <row r="60" spans="1:6" ht="14.25">
      <c r="A60" s="3" t="s">
        <v>42</v>
      </c>
      <c r="B60" s="16">
        <v>1113325.88</v>
      </c>
      <c r="C60" s="16">
        <v>70680.34</v>
      </c>
      <c r="D60" s="16">
        <v>1184006.21</v>
      </c>
      <c r="F60" s="16">
        <f t="shared" si="10"/>
        <v>0.010000000009313226</v>
      </c>
    </row>
    <row r="63" ht="15">
      <c r="A63" s="10" t="s">
        <v>56</v>
      </c>
    </row>
    <row r="64" spans="1:3" ht="14.25">
      <c r="A64" s="3" t="s">
        <v>1</v>
      </c>
      <c r="C64" t="s">
        <v>52</v>
      </c>
    </row>
    <row r="65" spans="1:3" ht="14.25">
      <c r="A65" s="3" t="s">
        <v>0</v>
      </c>
      <c r="C65" t="s">
        <v>53</v>
      </c>
    </row>
    <row r="66" spans="1:3" ht="14.25">
      <c r="A66" s="3" t="s">
        <v>54</v>
      </c>
      <c r="C66" t="s">
        <v>58</v>
      </c>
    </row>
    <row r="67" spans="1:3" ht="14.25">
      <c r="A67" s="3" t="s">
        <v>55</v>
      </c>
      <c r="C67" t="s">
        <v>57</v>
      </c>
    </row>
  </sheetData>
  <sheetProtection/>
  <mergeCells count="4">
    <mergeCell ref="I4:J4"/>
    <mergeCell ref="I19:J19"/>
    <mergeCell ref="I30:J30"/>
    <mergeCell ref="G19:H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instructional media + magic,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Farmer</dc:creator>
  <cp:keywords/>
  <dc:description/>
  <cp:lastModifiedBy>Jim Farmer</cp:lastModifiedBy>
  <dcterms:created xsi:type="dcterms:W3CDTF">2013-04-05T21:10:04Z</dcterms:created>
  <dcterms:modified xsi:type="dcterms:W3CDTF">2013-05-14T16:15:53Z</dcterms:modified>
  <cp:category/>
  <cp:version/>
  <cp:contentType/>
  <cp:contentStatus/>
</cp:coreProperties>
</file>